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1325" windowHeight="6585" activeTab="2"/>
  </bookViews>
  <sheets>
    <sheet name="Det. Gr.0" sheetId="1" r:id="rId1"/>
    <sheet name="ASIGN" sheetId="2" r:id="rId2"/>
    <sheet name="RES. ASIGN" sheetId="3" r:id="rId3"/>
  </sheets>
  <definedNames/>
  <calcPr fullCalcOnLoad="1"/>
</workbook>
</file>

<file path=xl/sharedStrings.xml><?xml version="1.0" encoding="utf-8"?>
<sst xmlns="http://schemas.openxmlformats.org/spreadsheetml/2006/main" count="372" uniqueCount="256">
  <si>
    <t>SERVICIOS PERSONALES</t>
  </si>
  <si>
    <t>01</t>
  </si>
  <si>
    <t>011</t>
  </si>
  <si>
    <t>04</t>
  </si>
  <si>
    <t>RETRIBUCIONES COMPLEMENTARIAS</t>
  </si>
  <si>
    <t>042</t>
  </si>
  <si>
    <t>COMPENSACIONES</t>
  </si>
  <si>
    <t>042.014</t>
  </si>
  <si>
    <t>PERMANENCIA A LA ORDEN</t>
  </si>
  <si>
    <t>042.034</t>
  </si>
  <si>
    <t>POR FUNCIONES DISTINTAS A LAS DEL CARGO</t>
  </si>
  <si>
    <t>044</t>
  </si>
  <si>
    <t>ANTIGÜEDAD</t>
  </si>
  <si>
    <t>045</t>
  </si>
  <si>
    <t>05</t>
  </si>
  <si>
    <t>RETRIBUCIONES DIVERSAS ESPECIALES</t>
  </si>
  <si>
    <t>053</t>
  </si>
  <si>
    <t>059</t>
  </si>
  <si>
    <t>SUELDO ANUAL COMPLEMENTARIO</t>
  </si>
  <si>
    <t>07</t>
  </si>
  <si>
    <t>BENEFICIOS FAMILIARES</t>
  </si>
  <si>
    <t>071</t>
  </si>
  <si>
    <t>PRIMA POR MATRIMONIO</t>
  </si>
  <si>
    <t>072</t>
  </si>
  <si>
    <t>HOGAR CONSTITUIDO</t>
  </si>
  <si>
    <t>073</t>
  </si>
  <si>
    <t>PRIMA POR NACIMIENTO</t>
  </si>
  <si>
    <t>074</t>
  </si>
  <si>
    <t>PRESTACIONES POR HIJO</t>
  </si>
  <si>
    <t>075</t>
  </si>
  <si>
    <t xml:space="preserve">PRESTACIONES POR FALLECIMIENTO </t>
  </si>
  <si>
    <t>078</t>
  </si>
  <si>
    <t>PRESTACIONES POR SALARIO VACACIONAL</t>
  </si>
  <si>
    <t>079</t>
  </si>
  <si>
    <t>08</t>
  </si>
  <si>
    <t>CARGAS LEGALES SOBRE SERVICIOS PERSONALES</t>
  </si>
  <si>
    <t>081</t>
  </si>
  <si>
    <t>AP. PATR. SIST. SEG. SOCIAL S/RETRIBUCIONES</t>
  </si>
  <si>
    <t>082</t>
  </si>
  <si>
    <t>OTROS AP. PATRONALES SOBRE RETRIBUCIONES</t>
  </si>
  <si>
    <t>089</t>
  </si>
  <si>
    <t>OTRAS CARGAS LEGALES S/ SERV. PERSONALES</t>
  </si>
  <si>
    <t>BIENES DE CONSUMO</t>
  </si>
  <si>
    <t>SERVICIOS NO PERSONALES</t>
  </si>
  <si>
    <t>BIENES DE USO</t>
  </si>
  <si>
    <t>TRANSFERENCIAS</t>
  </si>
  <si>
    <t>T O T A L E S</t>
  </si>
  <si>
    <t>VIGENTE</t>
  </si>
  <si>
    <t>PROYECTADO</t>
  </si>
  <si>
    <t>CUADRO COMPARATIVO QUE  MUESTRA LAS ASIGNACIONES</t>
  </si>
  <si>
    <t>PRESUPUESTALES EN LAS CIFRAS VIGENTES Y PROYECTADAS</t>
  </si>
  <si>
    <t>GRUPO</t>
  </si>
  <si>
    <t>DENOMINACION</t>
  </si>
  <si>
    <t>DETALLE DEL CALCULO DEL GRUPO 0 - SERVICIOS PESONALES -</t>
  </si>
  <si>
    <t>REGIMEN ESCALAFONARIO VIGENTE</t>
  </si>
  <si>
    <t>ASESOR LETRADO</t>
  </si>
  <si>
    <t>SECRETARIO</t>
  </si>
  <si>
    <t>A</t>
  </si>
  <si>
    <t>CONTADOR CENTRAL</t>
  </si>
  <si>
    <t>C</t>
  </si>
  <si>
    <t>D</t>
  </si>
  <si>
    <t>JEFE INFORMATICA</t>
  </si>
  <si>
    <t>TAQUIGRAFO CORRECTOR</t>
  </si>
  <si>
    <t xml:space="preserve">TAQUIGRAFOS </t>
  </si>
  <si>
    <t>OFICIAL</t>
  </si>
  <si>
    <t>F</t>
  </si>
  <si>
    <t>CHOFER</t>
  </si>
  <si>
    <t>PORTERO/MENSAJERO</t>
  </si>
  <si>
    <t>R</t>
  </si>
  <si>
    <t xml:space="preserve">COMPENSACIONES: </t>
  </si>
  <si>
    <t>SECRETARIO: 60%</t>
  </si>
  <si>
    <t>RESTO DEL PERSONAL: 35%</t>
  </si>
  <si>
    <t>DIFERENCIA DE SUELDOS POR FUNC. EN COMISION</t>
  </si>
  <si>
    <t>(Se consideran las sumas percibidas en el Organismo</t>
  </si>
  <si>
    <t>de origen y las remuneración que le correspondería en la JDF)</t>
  </si>
  <si>
    <t>( Estimado 2 funcionarios a un S.M.MPAL)</t>
  </si>
  <si>
    <t>19,5% - B.P.S.</t>
  </si>
  <si>
    <t>1% B.H.U.</t>
  </si>
  <si>
    <t>B.S.E - ACCIDENTES DE TRABAJO - CIFRA ESTIMADA</t>
  </si>
  <si>
    <t>por lo que su retribución no se calcula en este punto sino en el 042.034</t>
  </si>
  <si>
    <t xml:space="preserve">( 1, 1.5 Ó 2% SOBRE EL 60% DEL S.M.MPAL POR </t>
  </si>
  <si>
    <t>AÑO DE ANTIGÜEDAD)</t>
  </si>
  <si>
    <t>(3 S.M.MPAL POR FALL. DE FUNC.</t>
  </si>
  <si>
    <t>1,5 S.M.MPAL POR HIJO O CONYUGE)</t>
  </si>
  <si>
    <t>TOTAL GRUPO 0</t>
  </si>
  <si>
    <t>SE DEDUCE EL MONTO POR TICKETS DE ALIMENTACION - RESOLUCION JDF 81/02</t>
  </si>
  <si>
    <t xml:space="preserve">JEFE </t>
  </si>
  <si>
    <t>(12% S/S.M.MPAL)</t>
  </si>
  <si>
    <t>TESORERO</t>
  </si>
  <si>
    <t>ASIST. RRPP</t>
  </si>
  <si>
    <t>OPERADOR PC</t>
  </si>
  <si>
    <t>PROSECRETARIO</t>
  </si>
  <si>
    <t>SECR. DE ACTAS</t>
  </si>
  <si>
    <t>SECR. DE COMISIONES</t>
  </si>
  <si>
    <t>(**) 1 cargo es ocupado por una funcionario municipal que está en comisión</t>
  </si>
  <si>
    <t xml:space="preserve">SUELDOS BASICOS DE CARGOS SEGÚN EL </t>
  </si>
  <si>
    <t>ESC.</t>
  </si>
  <si>
    <t>GR.</t>
  </si>
  <si>
    <t>CANT.</t>
  </si>
  <si>
    <t>SECRET. BANCADA (**)</t>
  </si>
  <si>
    <t>S/DFA. DE SUELDOS FUNC EN COMISION</t>
  </si>
  <si>
    <t>LICENC.EN INFORMATICA</t>
  </si>
  <si>
    <t>TECNICO / INFORMATICA</t>
  </si>
  <si>
    <t>PORTERO/VIGILANTE</t>
  </si>
  <si>
    <t>AUXILIAR DE CAFETERIA</t>
  </si>
  <si>
    <t>AUXILIAR DE SERVICIO</t>
  </si>
  <si>
    <t>ESCALAFON PROFESIONAL: 17.5%</t>
  </si>
  <si>
    <t>06</t>
  </si>
  <si>
    <t>BENEFICIOS AL PERSONAL</t>
  </si>
  <si>
    <t>063</t>
  </si>
  <si>
    <t xml:space="preserve">RETRIBUCIONES DE CARGOS </t>
  </si>
  <si>
    <t>COORDINADOR GENERAL</t>
  </si>
  <si>
    <t>067</t>
  </si>
  <si>
    <t>PARA EL PERIODO 2007 Y SIGUIENTES</t>
  </si>
  <si>
    <t>A  PESOS DEL 01.01.2007</t>
  </si>
  <si>
    <t>EXPRESADO A VALORES DEL 01.01.07</t>
  </si>
  <si>
    <t>22945 X 12 MESES</t>
  </si>
  <si>
    <t>15075 X 12 MESES</t>
  </si>
  <si>
    <t>20819 X 12 MESES</t>
  </si>
  <si>
    <t>17873 X 12 MESES</t>
  </si>
  <si>
    <t>15373 X 12 MESES</t>
  </si>
  <si>
    <t>14540 X 12 MESES X 2</t>
  </si>
  <si>
    <t>14540 X 12 MESES X 4</t>
  </si>
  <si>
    <t>12775 X 12 MESES</t>
  </si>
  <si>
    <t>11949 X 12 MESES</t>
  </si>
  <si>
    <t>7742 X 12 MESES</t>
  </si>
  <si>
    <t>7742 X 12 MESES X 2</t>
  </si>
  <si>
    <t>15484 X 12 MESES</t>
  </si>
  <si>
    <t>14540 X 12 MESES X 5</t>
  </si>
  <si>
    <t>14030 X 12 MESES X 2</t>
  </si>
  <si>
    <t>SALARIO MINIMO MUNICIPAL A ENERO 2007: $ 6.603</t>
  </si>
  <si>
    <t>(calculado sobre sueldos básicos, retribuciones complementarias,</t>
  </si>
  <si>
    <t>sueldo anual complementario, compensación por alimentación)</t>
  </si>
  <si>
    <t>(idem 081)</t>
  </si>
  <si>
    <t>OTROS BENEFICIOS FAMILIARES (incluye cuotas mutuales y area protegida)</t>
  </si>
  <si>
    <t>COMPLEMENTOS-QUEBRANTO DE CAJA (CIFA ESTIMADA)</t>
  </si>
  <si>
    <t>INDEMNIZ. POR RETIRO (RESOLUCION JDF Nº 17/2005)</t>
  </si>
  <si>
    <t>COMPENSACION POR ALIMENTACION (RESOLUCION JDF Nº 81/02)</t>
  </si>
  <si>
    <t>LICENCIAS GENERADAS Y NO GOZADAS (CIFRA ESTIMADA)</t>
  </si>
  <si>
    <t xml:space="preserve">11433 X 12 MESES </t>
  </si>
  <si>
    <t>SUB JEFE</t>
  </si>
  <si>
    <t>13237 X 12 MESES</t>
  </si>
  <si>
    <t>*****CON CARGO DE SUBJEFE SIN ASESOR CON 5% DISMINUCION EN TICKETS POR AÑO</t>
  </si>
  <si>
    <t>CON 3.2% RECUPERACION EN 2007</t>
  </si>
  <si>
    <t>X1.032</t>
  </si>
  <si>
    <t>1</t>
  </si>
  <si>
    <t>11</t>
  </si>
  <si>
    <t>PRODUCTOS ALIMENTICIOS, AGROPECUARIOS Y FORESTALES</t>
  </si>
  <si>
    <t>111</t>
  </si>
  <si>
    <t>ALIMENTOS PARA PERSONAS</t>
  </si>
  <si>
    <t>119</t>
  </si>
  <si>
    <t>OTROS</t>
  </si>
  <si>
    <t>12</t>
  </si>
  <si>
    <t>P.TEXTILES,PREN.DE VESTIR, ART. DE CUERO Y SIMILARES</t>
  </si>
  <si>
    <t>121</t>
  </si>
  <si>
    <t>HILADOS Y TELAS</t>
  </si>
  <si>
    <t>122</t>
  </si>
  <si>
    <t>PRENDAS DE VESTIR</t>
  </si>
  <si>
    <t>124</t>
  </si>
  <si>
    <t>CUERO, PIELES Y SIMILARES</t>
  </si>
  <si>
    <t>13</t>
  </si>
  <si>
    <t>PRODUCTOS DE PAPEL, LIBROS E IMPRESOS</t>
  </si>
  <si>
    <t>131</t>
  </si>
  <si>
    <t>PAPELES DE OFICINA</t>
  </si>
  <si>
    <t>PRODUCTOS DE PAPEL Y CARTON</t>
  </si>
  <si>
    <t>FORMULARIOS, IMPRESOS Y SIMILARES</t>
  </si>
  <si>
    <t>PRODUCTOS DE ARTES GRAFICAS</t>
  </si>
  <si>
    <t>LIBROS, REVISTAS Y OTRAS PUBLICACIONES</t>
  </si>
  <si>
    <t>ESPECIES TIMBRADAS Y VALORADAS</t>
  </si>
  <si>
    <t>PRODUCTOS ENERGETICOS</t>
  </si>
  <si>
    <t>COMBUSTIBLES DERIVADOS DEL PETROLEO</t>
  </si>
  <si>
    <t>SUPERGAS</t>
  </si>
  <si>
    <t>PROD. ENERGETICOS DE ORIGEN VEGETAL</t>
  </si>
  <si>
    <t>PROD. QUIMICOS DERIVADOS DEL PETROLEO Y CONEXOS</t>
  </si>
  <si>
    <t>LUBRICANTES Y OTROS DERIVADOS DEL PETROLEO</t>
  </si>
  <si>
    <t>PRODUCTOS MEDICINALES Y FARMACEUTICOS</t>
  </si>
  <si>
    <t>COMPUESTOS QUIMICOS, TINTAS Y PINTURAS</t>
  </si>
  <si>
    <t>PRODUCTOS PLASTICOS, ACRILICOS Y SIMILARES</t>
  </si>
  <si>
    <t>ARTICULOS DE CAUCHO</t>
  </si>
  <si>
    <t>PRODUCTOS MINERALES</t>
  </si>
  <si>
    <t>PRODUCTOS DE LOZA, CERAMICA Y SIMILARES</t>
  </si>
  <si>
    <t>PRODUCTOS DE VIDRIO</t>
  </si>
  <si>
    <t>MATERIALES DE CONSTRUCCION</t>
  </si>
  <si>
    <t>PRODUCTOS METALICOS</t>
  </si>
  <si>
    <t>PRODUCTOS BASICOS DE HIERRO Y ACERO</t>
  </si>
  <si>
    <t>OTROS BIENES DE CONSUMO</t>
  </si>
  <si>
    <t>UTILES DE OFICINA</t>
  </si>
  <si>
    <t>ELEMENTOS DE LIMPIEZA Y ASEO</t>
  </si>
  <si>
    <t>ARTICULOS Y ACCESORIOS ELECTRICOS</t>
  </si>
  <si>
    <t>UTILES DE COCINA Y COMEDOR</t>
  </si>
  <si>
    <t>ARTICULOS Y ACCESORIOS DE INFORMATICA</t>
  </si>
  <si>
    <t>REPUESTOS Y ACCESORIOS</t>
  </si>
  <si>
    <t>SERVICIOS BASICOS</t>
  </si>
  <si>
    <t>TELEFONO, TELEGRAFO Y SIMILARES</t>
  </si>
  <si>
    <t>AGUA</t>
  </si>
  <si>
    <t>ELECTRICIDAD</t>
  </si>
  <si>
    <t>PUBLICIDAD, IMPRESIONES Y ENCUADERNACIONES</t>
  </si>
  <si>
    <t xml:space="preserve">PUBLICIDAD </t>
  </si>
  <si>
    <t>IMPRESIONES, REPRODUCCIONES Y ENCUADERNACIONES</t>
  </si>
  <si>
    <t>PASAJES, VIATICOS Y OTROS GASTOS DE TRASLADO</t>
  </si>
  <si>
    <t>PASAJES DENTRO DEL PAIS</t>
  </si>
  <si>
    <t>PASAJES AL EXTERIOR CONTRATADOS EN EL PAIS</t>
  </si>
  <si>
    <t>VIATICOS DENTRO DEL PAIS</t>
  </si>
  <si>
    <t>VIATICOS FUERA DEL PAIS</t>
  </si>
  <si>
    <t>OTROS GASTOS DE TRASLADO</t>
  </si>
  <si>
    <t>TRANSP. DE CARGA, SERV. COMPLEM. Y ALMACENAMIENTO</t>
  </si>
  <si>
    <t>FLETES Y OTROS GASTOS CONTRAT. DENTRO DEL PAIS</t>
  </si>
  <si>
    <t>CORRESPONDENCIA, ENCOM. CONTRAT. DENTRO DEL PAIS</t>
  </si>
  <si>
    <t>ARRENDAMIENTOS</t>
  </si>
  <si>
    <t>DE INMUEBLES CONTRATADOS DENTRO DEL PAIS</t>
  </si>
  <si>
    <t>TRIBUTOS, SEGUROS Y COMISIONES</t>
  </si>
  <si>
    <t>PRIMAS Y OTROS GASTOS DE SEGUROS CONTR. D/DEL PAIS</t>
  </si>
  <si>
    <t>COMISIONES BANCARIAS DENTRO DEL PAIS</t>
  </si>
  <si>
    <t>SERV. P/MANTENIMIENTO, REPARACIONES MENORES Y LIMPIEZA</t>
  </si>
  <si>
    <t>DE INMUEBLES E INSTALACIONES</t>
  </si>
  <si>
    <t>DE AUTOMOTORES</t>
  </si>
  <si>
    <t>DE MOBILIARIO, EQUIPOS DE OFICINA Y COMPUTACION</t>
  </si>
  <si>
    <t>DE LIMPIEZA, ASEO Y FUMIGACION</t>
  </si>
  <si>
    <t>SERVICIOS TECNICOS, PROFESIONALES Y ARTISTICOS</t>
  </si>
  <si>
    <t>PROFESIONALES Y TECNICOS</t>
  </si>
  <si>
    <t>OTROS SERVICIOS NO PERSONALES</t>
  </si>
  <si>
    <t>SERVICIOS DE VIGILANCIA Y CUSTODIA</t>
  </si>
  <si>
    <t>MAQUINAS, MOBILIARIO Y EQUIPOS DE OFICINA</t>
  </si>
  <si>
    <t>MAQUINAS DE ESCRIBIR Y CALCULAR</t>
  </si>
  <si>
    <t>EQUIPOS DE TELEFONIA Y SIMILARES</t>
  </si>
  <si>
    <t>EQUIPOS DE INFORMATICA</t>
  </si>
  <si>
    <t>EQUIPOS ELECTRICOS DE USO DOMESTICO</t>
  </si>
  <si>
    <t>MOBILIARIOS DE OFICINA</t>
  </si>
  <si>
    <t>EQUIPAMIENTO EDUCACIONAL, CULTURAS Y RECREATIVO</t>
  </si>
  <si>
    <t>EQ. AUDIOVISUALES, DE FOTOGRAFIA Y SIMILARES</t>
  </si>
  <si>
    <t xml:space="preserve"> </t>
  </si>
  <si>
    <t>EQUIPOS DE TRANSPORTE, TRACCION, ELEVAC. Y COMUNIC.</t>
  </si>
  <si>
    <t>EQUIPOS DE COMUNICACIONES</t>
  </si>
  <si>
    <t>MOTORES Y REPUESTOS MAYORES</t>
  </si>
  <si>
    <t>PARA MAQUINAS Y EQUIPOS DE OFICINA</t>
  </si>
  <si>
    <t>EQUIPOS DE TRANSPORTE</t>
  </si>
  <si>
    <t>TIERRAS, EDIFICIOS Y OTROS BIENES PREEXISTENTES</t>
  </si>
  <si>
    <t>EDIFICIOS E INSTALACIONES</t>
  </si>
  <si>
    <t>CONSTRUCCIONES, MEJORAS Y REPARACIONES MAYORES</t>
  </si>
  <si>
    <t>OTRAS EDIFICACIONES</t>
  </si>
  <si>
    <t>OTROS BIENES DE USO</t>
  </si>
  <si>
    <t>PROGRAMAS DE COMPUTACION Y SIMILARES</t>
  </si>
  <si>
    <t>TRANSF. CORR. A INSTITUCIONES SIN FINES DE LUCRO</t>
  </si>
  <si>
    <t>TRANSF. CORR. A OTRAS INSTITUCIONES SIN FINES DE LUCRO</t>
  </si>
  <si>
    <t>(Aporte 10 UR mensuales al Congr. Nac. De Ediles)</t>
  </si>
  <si>
    <t>ASIGNACIONES PRESUPUESTALES INICIALES - EJERCICIO 2007</t>
  </si>
  <si>
    <t>Y SIGUIENTES( A VALORES DE 01.01.07)</t>
  </si>
  <si>
    <t>ASIGNADO</t>
  </si>
  <si>
    <t>RETRIBUCIONES DE CARGOS PERMANENTES</t>
  </si>
  <si>
    <t>SUELDOS BASICOS DE CARGOS</t>
  </si>
  <si>
    <t>COMPLEMENTOS-QUEBRANTO DE CAJA</t>
  </si>
  <si>
    <t>LICENCIAS GENERADAS Y NO GOZADAS</t>
  </si>
  <si>
    <t>INDEMNIZACION POR RETIRO</t>
  </si>
  <si>
    <t>COMPENSACION POR ALIMENTACION</t>
  </si>
  <si>
    <t>OTROS BENEFICIOS FAMILIARES</t>
  </si>
  <si>
    <t>y RESOLUCION JDF Nº 52/06 (6 meses 20% - 6 meses 15%)</t>
  </si>
</sst>
</file>

<file path=xl/styles.xml><?xml version="1.0" encoding="utf-8"?>
<styleSheet xmlns="http://schemas.openxmlformats.org/spreadsheetml/2006/main">
  <numFmts count="22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i/>
      <u val="single"/>
      <sz val="16"/>
      <name val="Arial"/>
      <family val="2"/>
    </font>
    <font>
      <i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G12" sqref="G12"/>
    </sheetView>
  </sheetViews>
  <sheetFormatPr defaultColWidth="11.421875" defaultRowHeight="12.75"/>
  <cols>
    <col min="1" max="1" width="7.140625" style="0" customWidth="1"/>
    <col min="2" max="2" width="7.28125" style="0" customWidth="1"/>
    <col min="3" max="3" width="6.8515625" style="0" customWidth="1"/>
    <col min="5" max="5" width="12.8515625" style="0" customWidth="1"/>
    <col min="6" max="6" width="20.57421875" style="0" customWidth="1"/>
    <col min="8" max="8" width="2.421875" style="0" customWidth="1"/>
    <col min="9" max="9" width="1.57421875" style="0" customWidth="1"/>
    <col min="10" max="10" width="9.00390625" style="0" bestFit="1" customWidth="1"/>
    <col min="11" max="11" width="1.1484375" style="0" customWidth="1"/>
    <col min="12" max="12" width="9.140625" style="0" bestFit="1" customWidth="1"/>
    <col min="13" max="13" width="1.421875" style="0" customWidth="1"/>
    <col min="15" max="15" width="1.28515625" style="0" customWidth="1"/>
  </cols>
  <sheetData>
    <row r="1" spans="1:10" ht="20.25">
      <c r="A1" s="10" t="s">
        <v>53</v>
      </c>
      <c r="J1" s="15"/>
    </row>
    <row r="2" ht="12.75">
      <c r="J2" s="15"/>
    </row>
    <row r="3" spans="1:10" ht="20.25">
      <c r="A3" s="10" t="s">
        <v>114</v>
      </c>
      <c r="F3" s="22"/>
      <c r="J3" s="15"/>
    </row>
    <row r="4" spans="1:10" ht="19.5" customHeight="1">
      <c r="A4" s="10"/>
      <c r="F4" s="22"/>
      <c r="J4" s="15"/>
    </row>
    <row r="5" spans="1:10" ht="18" hidden="1">
      <c r="A5" s="22" t="s">
        <v>142</v>
      </c>
      <c r="F5" s="22"/>
      <c r="J5" s="15"/>
    </row>
    <row r="6" spans="1:10" ht="18" hidden="1">
      <c r="A6" s="22" t="s">
        <v>143</v>
      </c>
      <c r="F6" s="22"/>
      <c r="G6">
        <v>1.032</v>
      </c>
      <c r="J6" s="15"/>
    </row>
    <row r="7" ht="12.75">
      <c r="J7" s="15"/>
    </row>
    <row r="8" spans="10:16" ht="12.75">
      <c r="J8" s="16">
        <v>2007</v>
      </c>
      <c r="L8" s="16">
        <v>2008</v>
      </c>
      <c r="N8" s="1">
        <v>2009</v>
      </c>
      <c r="P8" s="1">
        <v>2010</v>
      </c>
    </row>
    <row r="9" spans="1:12" ht="12.75">
      <c r="A9" s="1"/>
      <c r="B9" s="2"/>
      <c r="C9" s="2"/>
      <c r="J9" s="15"/>
      <c r="L9" s="15"/>
    </row>
    <row r="10" spans="1:16" ht="12.75">
      <c r="A10" s="6" t="s">
        <v>1</v>
      </c>
      <c r="B10" s="7" t="s">
        <v>110</v>
      </c>
      <c r="C10" s="7"/>
      <c r="D10" s="7"/>
      <c r="E10" s="7"/>
      <c r="F10" s="7"/>
      <c r="G10" s="7"/>
      <c r="H10" s="7"/>
      <c r="I10" s="7"/>
      <c r="J10" s="17">
        <f>SUM(J18:J49)</f>
        <v>5020741.36926</v>
      </c>
      <c r="K10" s="18"/>
      <c r="L10" s="17">
        <f>SUM(L18:L49)</f>
        <v>5660224.656045807</v>
      </c>
      <c r="M10" s="17"/>
      <c r="N10" s="17">
        <f>SUM(N18:N49)</f>
        <v>6137056.371435013</v>
      </c>
      <c r="O10" s="17"/>
      <c r="P10" s="17">
        <f>SUM(P18:P49)</f>
        <v>6639219.128016086</v>
      </c>
    </row>
    <row r="11" spans="1:12" ht="12.75">
      <c r="A11" s="4"/>
      <c r="B11" s="5"/>
      <c r="C11" s="5"/>
      <c r="J11" s="18"/>
      <c r="K11" s="18"/>
      <c r="L11" s="18"/>
    </row>
    <row r="12" spans="1:12" ht="12.75">
      <c r="A12" s="4" t="s">
        <v>2</v>
      </c>
      <c r="B12" t="s">
        <v>95</v>
      </c>
      <c r="J12" s="17"/>
      <c r="K12" s="18"/>
      <c r="L12" s="17"/>
    </row>
    <row r="13" spans="1:12" ht="12.75">
      <c r="A13" s="3"/>
      <c r="B13" t="s">
        <v>54</v>
      </c>
      <c r="J13" s="18"/>
      <c r="K13" s="18"/>
      <c r="L13" s="18"/>
    </row>
    <row r="14" spans="1:12" ht="12.75">
      <c r="A14" s="4"/>
      <c r="B14" s="12" t="s">
        <v>115</v>
      </c>
      <c r="C14" s="12"/>
      <c r="J14" s="18"/>
      <c r="K14" s="18"/>
      <c r="L14" s="18"/>
    </row>
    <row r="15" spans="1:12" ht="12.75">
      <c r="A15" s="4"/>
      <c r="J15" s="18"/>
      <c r="K15" s="18"/>
      <c r="L15" s="18"/>
    </row>
    <row r="16" spans="1:12" ht="12.75">
      <c r="A16" s="8" t="s">
        <v>96</v>
      </c>
      <c r="B16" s="8" t="s">
        <v>97</v>
      </c>
      <c r="C16" s="8" t="s">
        <v>98</v>
      </c>
      <c r="J16" s="18"/>
      <c r="K16" s="18"/>
      <c r="L16" s="18"/>
    </row>
    <row r="17" spans="1:12" ht="12.75">
      <c r="A17" s="13"/>
      <c r="J17" s="18"/>
      <c r="K17" s="18"/>
      <c r="L17" s="18"/>
    </row>
    <row r="18" spans="1:16" ht="12.75">
      <c r="A18" s="8" t="s">
        <v>57</v>
      </c>
      <c r="B18" s="8">
        <v>6</v>
      </c>
      <c r="C18" s="8">
        <v>1</v>
      </c>
      <c r="D18" t="s">
        <v>55</v>
      </c>
      <c r="F18" s="14" t="s">
        <v>116</v>
      </c>
      <c r="G18" t="s">
        <v>144</v>
      </c>
      <c r="I18" s="15"/>
      <c r="J18" s="18">
        <f>22945*12*G6</f>
        <v>284150.88</v>
      </c>
      <c r="K18" s="18"/>
      <c r="L18" s="18">
        <f>+J18*1.0136</f>
        <v>288015.33196800004</v>
      </c>
      <c r="N18" s="18">
        <f>+L18*1.0136</f>
        <v>291932.3404827649</v>
      </c>
      <c r="P18" s="18">
        <f>+N18*1.0136</f>
        <v>295902.6203133305</v>
      </c>
    </row>
    <row r="19" spans="1:16" ht="12.75">
      <c r="A19" s="8" t="s">
        <v>57</v>
      </c>
      <c r="B19" s="8">
        <v>6</v>
      </c>
      <c r="C19" s="8">
        <v>1</v>
      </c>
      <c r="D19" t="s">
        <v>58</v>
      </c>
      <c r="F19" s="14" t="s">
        <v>116</v>
      </c>
      <c r="G19" t="s">
        <v>144</v>
      </c>
      <c r="I19" s="15"/>
      <c r="J19" s="18">
        <f>22945*12*G6</f>
        <v>284150.88</v>
      </c>
      <c r="K19" s="18"/>
      <c r="L19" s="18">
        <f>+J19*1.0136</f>
        <v>288015.33196800004</v>
      </c>
      <c r="N19" s="18">
        <f>+L19*1.0136</f>
        <v>291932.3404827649</v>
      </c>
      <c r="P19" s="18">
        <f>+N19*1.0136</f>
        <v>295902.6203133305</v>
      </c>
    </row>
    <row r="20" spans="1:16" ht="12.75">
      <c r="A20" s="8" t="s">
        <v>57</v>
      </c>
      <c r="B20" s="8">
        <v>4</v>
      </c>
      <c r="C20" s="8">
        <v>1</v>
      </c>
      <c r="D20" t="s">
        <v>101</v>
      </c>
      <c r="F20" s="14" t="s">
        <v>117</v>
      </c>
      <c r="G20" t="s">
        <v>144</v>
      </c>
      <c r="I20" s="15"/>
      <c r="J20" s="18">
        <f>15075*12*G6</f>
        <v>186688.80000000002</v>
      </c>
      <c r="K20" s="18"/>
      <c r="L20" s="18">
        <f>+J20*1.0136</f>
        <v>189227.76768000002</v>
      </c>
      <c r="N20" s="18">
        <f>+L20*1.0136</f>
        <v>191801.26532044803</v>
      </c>
      <c r="P20" s="18">
        <f>+N20*1.0136</f>
        <v>194409.76252880614</v>
      </c>
    </row>
    <row r="21" spans="1:16" ht="12.75">
      <c r="A21" s="8"/>
      <c r="B21" s="8"/>
      <c r="C21" s="8"/>
      <c r="F21" s="14"/>
      <c r="J21" s="18"/>
      <c r="K21" s="18"/>
      <c r="L21" s="18"/>
      <c r="N21" s="18"/>
      <c r="P21" s="18"/>
    </row>
    <row r="22" spans="1:16" ht="12.75">
      <c r="A22" s="8" t="s">
        <v>59</v>
      </c>
      <c r="B22" s="8">
        <v>6</v>
      </c>
      <c r="C22" s="8">
        <v>1</v>
      </c>
      <c r="D22" t="s">
        <v>56</v>
      </c>
      <c r="F22" s="14" t="s">
        <v>118</v>
      </c>
      <c r="G22" t="s">
        <v>144</v>
      </c>
      <c r="J22" s="18">
        <f>20819*12*G6</f>
        <v>257822.496</v>
      </c>
      <c r="K22" s="18"/>
      <c r="L22" s="18">
        <f aca="true" t="shared" si="0" ref="L22:L29">+J22*1.0136</f>
        <v>261328.88194560003</v>
      </c>
      <c r="N22" s="18">
        <f aca="true" t="shared" si="1" ref="N22:N29">+L22*1.0136</f>
        <v>264882.9547400602</v>
      </c>
      <c r="P22" s="18">
        <f aca="true" t="shared" si="2" ref="P22:P29">+N22*1.0136</f>
        <v>268485.36292452505</v>
      </c>
    </row>
    <row r="23" spans="1:16" ht="12.75">
      <c r="A23" s="8" t="s">
        <v>59</v>
      </c>
      <c r="B23" s="8">
        <v>5</v>
      </c>
      <c r="C23" s="8">
        <v>1</v>
      </c>
      <c r="D23" t="s">
        <v>91</v>
      </c>
      <c r="F23" s="14" t="s">
        <v>119</v>
      </c>
      <c r="G23" t="s">
        <v>144</v>
      </c>
      <c r="J23" s="18">
        <f>17873*12*G6</f>
        <v>221339.23200000002</v>
      </c>
      <c r="K23" s="18"/>
      <c r="L23" s="18">
        <f t="shared" si="0"/>
        <v>224349.44555520004</v>
      </c>
      <c r="M23" s="15"/>
      <c r="N23" s="18">
        <f t="shared" si="1"/>
        <v>227400.59801475078</v>
      </c>
      <c r="P23" s="18">
        <f t="shared" si="2"/>
        <v>230493.2461477514</v>
      </c>
    </row>
    <row r="24" spans="1:16" ht="12.75">
      <c r="A24" s="8" t="s">
        <v>59</v>
      </c>
      <c r="B24" s="8">
        <v>5</v>
      </c>
      <c r="C24" s="8">
        <v>1</v>
      </c>
      <c r="D24" t="s">
        <v>92</v>
      </c>
      <c r="F24" s="14" t="s">
        <v>119</v>
      </c>
      <c r="G24" t="s">
        <v>144</v>
      </c>
      <c r="J24" s="18">
        <f>17873*12*G6</f>
        <v>221339.23200000002</v>
      </c>
      <c r="K24" s="18"/>
      <c r="L24" s="18">
        <f t="shared" si="0"/>
        <v>224349.44555520004</v>
      </c>
      <c r="M24" s="15"/>
      <c r="N24" s="18">
        <f t="shared" si="1"/>
        <v>227400.59801475078</v>
      </c>
      <c r="P24" s="18">
        <f t="shared" si="2"/>
        <v>230493.2461477514</v>
      </c>
    </row>
    <row r="25" spans="1:16" ht="12.75">
      <c r="A25" s="8" t="s">
        <v>59</v>
      </c>
      <c r="B25" s="8">
        <v>5</v>
      </c>
      <c r="C25" s="8">
        <v>1</v>
      </c>
      <c r="D25" t="s">
        <v>93</v>
      </c>
      <c r="F25" s="14" t="s">
        <v>119</v>
      </c>
      <c r="G25" t="s">
        <v>144</v>
      </c>
      <c r="J25" s="18">
        <f>17873*12*G6</f>
        <v>221339.23200000002</v>
      </c>
      <c r="K25" s="18"/>
      <c r="L25" s="18">
        <f t="shared" si="0"/>
        <v>224349.44555520004</v>
      </c>
      <c r="M25" s="15"/>
      <c r="N25" s="18">
        <f t="shared" si="1"/>
        <v>227400.59801475078</v>
      </c>
      <c r="P25" s="18">
        <f t="shared" si="2"/>
        <v>230493.2461477514</v>
      </c>
    </row>
    <row r="26" spans="1:16" ht="12.75">
      <c r="A26" s="8" t="s">
        <v>59</v>
      </c>
      <c r="B26" s="8">
        <v>5</v>
      </c>
      <c r="C26" s="8">
        <v>1</v>
      </c>
      <c r="D26" t="s">
        <v>88</v>
      </c>
      <c r="F26" s="14" t="s">
        <v>119</v>
      </c>
      <c r="G26" t="s">
        <v>144</v>
      </c>
      <c r="J26" s="18">
        <f>17873*12*G6</f>
        <v>221339.23200000002</v>
      </c>
      <c r="K26" s="18"/>
      <c r="L26" s="18">
        <f t="shared" si="0"/>
        <v>224349.44555520004</v>
      </c>
      <c r="N26" s="18">
        <f t="shared" si="1"/>
        <v>227400.59801475078</v>
      </c>
      <c r="P26" s="18">
        <f t="shared" si="2"/>
        <v>230493.2461477514</v>
      </c>
    </row>
    <row r="27" spans="1:16" ht="12.75">
      <c r="A27" s="8" t="s">
        <v>59</v>
      </c>
      <c r="B27" s="8">
        <v>4</v>
      </c>
      <c r="C27" s="8">
        <v>1</v>
      </c>
      <c r="D27" t="s">
        <v>86</v>
      </c>
      <c r="F27" s="14" t="s">
        <v>120</v>
      </c>
      <c r="G27" t="s">
        <v>144</v>
      </c>
      <c r="J27" s="18">
        <f>15373*12*G6</f>
        <v>190379.23200000002</v>
      </c>
      <c r="K27" s="18"/>
      <c r="L27" s="18">
        <f t="shared" si="0"/>
        <v>192968.38955520003</v>
      </c>
      <c r="N27" s="18">
        <f t="shared" si="1"/>
        <v>195592.75965315077</v>
      </c>
      <c r="P27" s="18">
        <f t="shared" si="2"/>
        <v>198252.82118443365</v>
      </c>
    </row>
    <row r="28" spans="1:16" ht="12.75">
      <c r="A28" s="8" t="s">
        <v>59</v>
      </c>
      <c r="B28" s="8">
        <v>3</v>
      </c>
      <c r="C28" s="8">
        <v>1</v>
      </c>
      <c r="D28" t="s">
        <v>140</v>
      </c>
      <c r="F28" s="14" t="s">
        <v>141</v>
      </c>
      <c r="G28" t="s">
        <v>144</v>
      </c>
      <c r="J28" s="18">
        <f>13237*12*G6</f>
        <v>163927.008</v>
      </c>
      <c r="K28" s="18"/>
      <c r="L28" s="18">
        <f t="shared" si="0"/>
        <v>166156.4153088</v>
      </c>
      <c r="N28" s="18">
        <f t="shared" si="1"/>
        <v>168416.1425569997</v>
      </c>
      <c r="P28" s="18">
        <f t="shared" si="2"/>
        <v>170706.6020957749</v>
      </c>
    </row>
    <row r="29" spans="1:16" ht="12.75">
      <c r="A29" s="8" t="s">
        <v>59</v>
      </c>
      <c r="B29" s="8">
        <v>2</v>
      </c>
      <c r="C29" s="8">
        <v>1</v>
      </c>
      <c r="D29" t="s">
        <v>64</v>
      </c>
      <c r="E29" s="1"/>
      <c r="F29" s="14" t="s">
        <v>139</v>
      </c>
      <c r="G29" t="s">
        <v>144</v>
      </c>
      <c r="J29" s="18">
        <f>11433*12*G6</f>
        <v>141586.272</v>
      </c>
      <c r="K29" s="18"/>
      <c r="L29" s="18">
        <f t="shared" si="0"/>
        <v>143511.8452992</v>
      </c>
      <c r="N29" s="18">
        <f t="shared" si="1"/>
        <v>145463.60639526913</v>
      </c>
      <c r="P29" s="18">
        <f t="shared" si="2"/>
        <v>147441.9114422448</v>
      </c>
    </row>
    <row r="30" spans="1:12" ht="12.75">
      <c r="A30" s="8"/>
      <c r="B30" s="8"/>
      <c r="C30" s="8"/>
      <c r="F30" s="14"/>
      <c r="J30" s="18"/>
      <c r="K30" s="18"/>
      <c r="L30" s="18"/>
    </row>
    <row r="31" spans="1:16" ht="12.75">
      <c r="A31" s="8" t="s">
        <v>60</v>
      </c>
      <c r="B31" s="8">
        <v>5</v>
      </c>
      <c r="C31" s="8">
        <v>1</v>
      </c>
      <c r="D31" t="s">
        <v>61</v>
      </c>
      <c r="F31" s="14" t="s">
        <v>119</v>
      </c>
      <c r="G31" t="s">
        <v>144</v>
      </c>
      <c r="J31" s="18">
        <f>17873*12*G6</f>
        <v>221339.23200000002</v>
      </c>
      <c r="K31" s="18"/>
      <c r="L31" s="18">
        <f aca="true" t="shared" si="3" ref="L31:L36">+J31*1.0136</f>
        <v>224349.44555520004</v>
      </c>
      <c r="N31" s="18">
        <f aca="true" t="shared" si="4" ref="N31:N36">+L31*1.0136</f>
        <v>227400.59801475078</v>
      </c>
      <c r="P31" s="18">
        <f aca="true" t="shared" si="5" ref="P31:P36">+N31*1.0136</f>
        <v>230493.2461477514</v>
      </c>
    </row>
    <row r="32" spans="1:16" ht="12.75">
      <c r="A32" s="8" t="s">
        <v>60</v>
      </c>
      <c r="B32" s="8">
        <v>4</v>
      </c>
      <c r="C32" s="8">
        <v>1</v>
      </c>
      <c r="D32" t="s">
        <v>62</v>
      </c>
      <c r="F32" s="14" t="s">
        <v>120</v>
      </c>
      <c r="G32" t="s">
        <v>144</v>
      </c>
      <c r="J32" s="18">
        <f>15373*12*G6</f>
        <v>190379.23200000002</v>
      </c>
      <c r="K32" s="18"/>
      <c r="L32" s="18">
        <f t="shared" si="3"/>
        <v>192968.38955520003</v>
      </c>
      <c r="N32" s="18">
        <f t="shared" si="4"/>
        <v>195592.75965315077</v>
      </c>
      <c r="P32" s="18">
        <f t="shared" si="5"/>
        <v>198252.82118443365</v>
      </c>
    </row>
    <row r="33" spans="1:16" ht="12.75">
      <c r="A33" s="8" t="s">
        <v>60</v>
      </c>
      <c r="B33" s="8">
        <v>3</v>
      </c>
      <c r="C33" s="8">
        <v>2</v>
      </c>
      <c r="D33" t="s">
        <v>89</v>
      </c>
      <c r="F33" s="14" t="s">
        <v>121</v>
      </c>
      <c r="G33" t="s">
        <v>144</v>
      </c>
      <c r="J33" s="18">
        <f>14540*12*2*G6</f>
        <v>360126.72000000003</v>
      </c>
      <c r="K33" s="18"/>
      <c r="L33" s="18">
        <f t="shared" si="3"/>
        <v>365024.44339200004</v>
      </c>
      <c r="N33" s="18">
        <f t="shared" si="4"/>
        <v>369988.77582213125</v>
      </c>
      <c r="P33" s="18">
        <f t="shared" si="5"/>
        <v>375020.6231733123</v>
      </c>
    </row>
    <row r="34" spans="1:16" ht="12.75">
      <c r="A34" s="8" t="s">
        <v>60</v>
      </c>
      <c r="B34" s="8">
        <v>3</v>
      </c>
      <c r="C34" s="8">
        <v>2</v>
      </c>
      <c r="D34" t="s">
        <v>90</v>
      </c>
      <c r="F34" s="14" t="s">
        <v>121</v>
      </c>
      <c r="G34" t="s">
        <v>144</v>
      </c>
      <c r="J34" s="18">
        <f>14540*12*2*G6</f>
        <v>360126.72000000003</v>
      </c>
      <c r="K34" s="18"/>
      <c r="L34" s="18">
        <f t="shared" si="3"/>
        <v>365024.44339200004</v>
      </c>
      <c r="N34" s="18">
        <f t="shared" si="4"/>
        <v>369988.77582213125</v>
      </c>
      <c r="P34" s="18">
        <f t="shared" si="5"/>
        <v>375020.6231733123</v>
      </c>
    </row>
    <row r="35" spans="1:16" ht="12.75">
      <c r="A35" s="8" t="s">
        <v>60</v>
      </c>
      <c r="B35" s="8">
        <v>3</v>
      </c>
      <c r="C35" s="8">
        <v>4</v>
      </c>
      <c r="D35" t="s">
        <v>63</v>
      </c>
      <c r="F35" s="14" t="s">
        <v>122</v>
      </c>
      <c r="G35" t="s">
        <v>144</v>
      </c>
      <c r="J35" s="18">
        <f>14540*12*4*G6</f>
        <v>720253.4400000001</v>
      </c>
      <c r="K35" s="18"/>
      <c r="L35" s="18">
        <f t="shared" si="3"/>
        <v>730048.8867840001</v>
      </c>
      <c r="N35" s="18">
        <f t="shared" si="4"/>
        <v>739977.5516442625</v>
      </c>
      <c r="P35" s="18">
        <f t="shared" si="5"/>
        <v>750041.2463466246</v>
      </c>
    </row>
    <row r="36" spans="1:16" ht="12.75">
      <c r="A36" s="8" t="s">
        <v>60</v>
      </c>
      <c r="B36" s="8">
        <v>2</v>
      </c>
      <c r="C36" s="8">
        <v>1</v>
      </c>
      <c r="D36" t="s">
        <v>102</v>
      </c>
      <c r="F36" s="14" t="s">
        <v>123</v>
      </c>
      <c r="G36" t="s">
        <v>144</v>
      </c>
      <c r="J36" s="18">
        <f>12775*12*G6</f>
        <v>158205.6</v>
      </c>
      <c r="K36" s="18"/>
      <c r="L36" s="18">
        <f t="shared" si="3"/>
        <v>160357.19616000002</v>
      </c>
      <c r="N36" s="18">
        <f t="shared" si="4"/>
        <v>162538.05402777603</v>
      </c>
      <c r="P36" s="19">
        <f t="shared" si="5"/>
        <v>164748.57156255379</v>
      </c>
    </row>
    <row r="37" spans="1:16" ht="12.75">
      <c r="A37" s="8"/>
      <c r="B37" s="8"/>
      <c r="C37" s="8"/>
      <c r="J37" s="18"/>
      <c r="K37" s="18"/>
      <c r="L37" s="18"/>
      <c r="P37" s="12"/>
    </row>
    <row r="38" spans="1:16" ht="12.75">
      <c r="A38" s="8" t="s">
        <v>65</v>
      </c>
      <c r="B38" s="8">
        <v>4</v>
      </c>
      <c r="C38" s="8">
        <v>2</v>
      </c>
      <c r="D38" t="s">
        <v>66</v>
      </c>
      <c r="F38" s="14" t="s">
        <v>129</v>
      </c>
      <c r="G38" t="s">
        <v>144</v>
      </c>
      <c r="J38" s="18">
        <f>14030*12*2*G6</f>
        <v>347495.04000000004</v>
      </c>
      <c r="K38" s="18"/>
      <c r="L38" s="18">
        <f>+J38*1.0136</f>
        <v>352220.9725440001</v>
      </c>
      <c r="N38" s="18">
        <f>+L38*1.0136</f>
        <v>357011.1777705985</v>
      </c>
      <c r="P38" s="19">
        <f>+N38*1.0136</f>
        <v>361866.5297882787</v>
      </c>
    </row>
    <row r="39" spans="1:16" ht="12.75">
      <c r="A39" s="8" t="s">
        <v>65</v>
      </c>
      <c r="B39" s="8">
        <v>2</v>
      </c>
      <c r="C39" s="8">
        <v>1</v>
      </c>
      <c r="D39" t="s">
        <v>67</v>
      </c>
      <c r="F39" s="14" t="s">
        <v>124</v>
      </c>
      <c r="G39" t="s">
        <v>144</v>
      </c>
      <c r="J39" s="18">
        <f>11949*12*G6</f>
        <v>147976.416</v>
      </c>
      <c r="K39" s="18"/>
      <c r="L39" s="18">
        <f>+J39*1.0136</f>
        <v>149988.8952576</v>
      </c>
      <c r="N39" s="18">
        <f>+L39*1.0136</f>
        <v>152028.74423310338</v>
      </c>
      <c r="P39" s="19">
        <f>+N39*1.0136</f>
        <v>154096.3351546736</v>
      </c>
    </row>
    <row r="40" spans="1:16" ht="12.75">
      <c r="A40" s="8" t="s">
        <v>65</v>
      </c>
      <c r="B40" s="8">
        <v>1</v>
      </c>
      <c r="C40" s="8">
        <v>1</v>
      </c>
      <c r="D40" t="s">
        <v>103</v>
      </c>
      <c r="F40" s="14" t="s">
        <v>125</v>
      </c>
      <c r="G40" t="s">
        <v>144</v>
      </c>
      <c r="J40" s="18">
        <f>7742*12*G6</f>
        <v>95876.928</v>
      </c>
      <c r="K40" s="18"/>
      <c r="L40" s="18">
        <f>+J40*1.0136</f>
        <v>97180.8542208</v>
      </c>
      <c r="N40" s="18">
        <f>+L40*1.0136</f>
        <v>98502.51383820288</v>
      </c>
      <c r="P40" s="19">
        <f>+N40*1.0136</f>
        <v>99842.14802640244</v>
      </c>
    </row>
    <row r="41" spans="1:16" ht="12.75">
      <c r="A41" s="8" t="s">
        <v>65</v>
      </c>
      <c r="B41" s="8">
        <v>1</v>
      </c>
      <c r="C41" s="8">
        <v>1</v>
      </c>
      <c r="D41" t="s">
        <v>104</v>
      </c>
      <c r="F41" s="14" t="s">
        <v>125</v>
      </c>
      <c r="G41" t="s">
        <v>144</v>
      </c>
      <c r="J41" s="18">
        <f>7742*12*G6</f>
        <v>95876.928</v>
      </c>
      <c r="K41" s="18"/>
      <c r="L41" s="18">
        <f>+J41*1.0136</f>
        <v>97180.8542208</v>
      </c>
      <c r="N41" s="18">
        <f>+L41*1.0136</f>
        <v>98502.51383820288</v>
      </c>
      <c r="P41" s="19">
        <f>+N41*1.0136</f>
        <v>99842.14802640244</v>
      </c>
    </row>
    <row r="42" spans="1:16" ht="12.75">
      <c r="A42" s="8" t="s">
        <v>65</v>
      </c>
      <c r="B42" s="8">
        <v>1</v>
      </c>
      <c r="C42" s="8">
        <v>2</v>
      </c>
      <c r="D42" t="s">
        <v>105</v>
      </c>
      <c r="F42" s="14" t="s">
        <v>126</v>
      </c>
      <c r="G42" t="s">
        <v>144</v>
      </c>
      <c r="J42" s="18">
        <f>7742*12*2*G6</f>
        <v>191753.856</v>
      </c>
      <c r="K42" s="18"/>
      <c r="L42" s="18">
        <f>+J42*1.0136</f>
        <v>194361.7084416</v>
      </c>
      <c r="N42" s="18">
        <f>+L42*1.0136</f>
        <v>197005.02767640576</v>
      </c>
      <c r="P42" s="19">
        <f>+N42*1.0136</f>
        <v>199684.2960528049</v>
      </c>
    </row>
    <row r="43" spans="1:16" ht="12.75">
      <c r="A43" s="8"/>
      <c r="B43" s="8"/>
      <c r="C43" s="8"/>
      <c r="F43" s="14"/>
      <c r="J43" s="18"/>
      <c r="K43" s="18"/>
      <c r="L43" s="18"/>
      <c r="N43" s="18"/>
      <c r="P43" s="19"/>
    </row>
    <row r="44" spans="1:16" ht="12.75">
      <c r="A44" s="8" t="s">
        <v>68</v>
      </c>
      <c r="B44" s="8">
        <v>4</v>
      </c>
      <c r="C44" s="8">
        <v>1</v>
      </c>
      <c r="D44" t="s">
        <v>111</v>
      </c>
      <c r="F44" s="14" t="s">
        <v>127</v>
      </c>
      <c r="G44" t="s">
        <v>144</v>
      </c>
      <c r="J44" s="18">
        <f>15484*12*G6</f>
        <v>191753.856</v>
      </c>
      <c r="K44" s="18"/>
      <c r="L44" s="18">
        <f>+J44*1.0136</f>
        <v>194361.7084416</v>
      </c>
      <c r="N44" s="18">
        <f>+L44*1.0136</f>
        <v>197005.02767640576</v>
      </c>
      <c r="P44" s="19">
        <f>+N44*1.0136</f>
        <v>199684.2960528049</v>
      </c>
    </row>
    <row r="45" spans="1:16" ht="12.75">
      <c r="A45" s="8" t="s">
        <v>68</v>
      </c>
      <c r="B45" s="8">
        <v>3</v>
      </c>
      <c r="C45" s="8">
        <v>6</v>
      </c>
      <c r="D45" t="s">
        <v>99</v>
      </c>
      <c r="F45" s="20" t="s">
        <v>128</v>
      </c>
      <c r="G45" t="s">
        <v>144</v>
      </c>
      <c r="J45" s="18">
        <f>14540*12*5*G6</f>
        <v>900316.8</v>
      </c>
      <c r="K45" s="18"/>
      <c r="L45" s="18">
        <f>+J45*1.0136</f>
        <v>912561.10848</v>
      </c>
      <c r="N45" s="18">
        <f>+L45*1.0136</f>
        <v>924971.9395553281</v>
      </c>
      <c r="P45" s="19">
        <f>+N45*1.0136</f>
        <v>937551.5579332806</v>
      </c>
    </row>
    <row r="46" spans="1:12" ht="12.75">
      <c r="A46" s="9" t="s">
        <v>94</v>
      </c>
      <c r="J46" s="18"/>
      <c r="K46" s="18"/>
      <c r="L46" s="18"/>
    </row>
    <row r="47" spans="1:12" ht="12.75">
      <c r="A47" s="9" t="s">
        <v>79</v>
      </c>
      <c r="J47" s="18"/>
      <c r="K47" s="18"/>
      <c r="L47" s="18"/>
    </row>
    <row r="48" spans="1:12" ht="12.75">
      <c r="A48" s="9"/>
      <c r="J48" s="18"/>
      <c r="K48" s="18"/>
      <c r="L48" s="18"/>
    </row>
    <row r="49" spans="1:16" ht="12.75">
      <c r="A49" s="9" t="s">
        <v>85</v>
      </c>
      <c r="H49" s="18"/>
      <c r="J49" s="18">
        <f>-((SUM(J18:J45)+(-14540*12*1.35-7742*12*1.35-11949*12*1.35-14540*12*1.35-17873*1.35*2*12)*1.032+J54+J67+J69)/12)*(6*15/100+6*20/100)</f>
        <v>-1354801.89474</v>
      </c>
      <c r="K49" s="18"/>
      <c r="L49" s="18">
        <f>-(SUM(L18:L45)+(-14540*12*1.35-7742*12*1.35-11949*12*1.35-14540*12*1.35-17873*1.35*2*12)+L54+L67+L69)*1.0136*10/100</f>
        <v>-802025.9963445952</v>
      </c>
      <c r="M49" s="18"/>
      <c r="N49" s="18">
        <f>-(SUM(N18:N45)+(-14540*12*1.35-7742*12*1.35-11949*12*1.35-14540*12*1.35-17873*1.35*2*12)+N54+N67+N69)*1.0136*1.0136*5/100</f>
        <v>-413080.889827898</v>
      </c>
      <c r="O49" s="18"/>
      <c r="P49" s="18"/>
    </row>
    <row r="50" spans="1:12" ht="12.75">
      <c r="A50" s="9" t="s">
        <v>255</v>
      </c>
      <c r="F50" s="18"/>
      <c r="J50" s="18"/>
      <c r="K50" s="18"/>
      <c r="L50" s="18"/>
    </row>
    <row r="51" spans="1:12" ht="12.75">
      <c r="A51" s="4"/>
      <c r="J51" s="18"/>
      <c r="K51" s="18"/>
      <c r="L51" s="18"/>
    </row>
    <row r="52" spans="1:16" ht="12.75">
      <c r="A52" s="6" t="s">
        <v>3</v>
      </c>
      <c r="B52" s="7" t="s">
        <v>4</v>
      </c>
      <c r="C52" s="7"/>
      <c r="D52" s="7"/>
      <c r="E52" s="7"/>
      <c r="F52" s="17"/>
      <c r="G52" s="7"/>
      <c r="H52" s="7"/>
      <c r="I52" s="7"/>
      <c r="J52" s="17">
        <f>+J54+J69+J73</f>
        <v>2775045.5016</v>
      </c>
      <c r="K52" s="17"/>
      <c r="L52" s="17">
        <f>+L54+L69+L73</f>
        <v>2812998.4772217604</v>
      </c>
      <c r="M52" s="17"/>
      <c r="N52" s="17">
        <f>+N54+N69+N73</f>
        <v>2851386.013311976</v>
      </c>
      <c r="O52" s="17"/>
      <c r="P52" s="17">
        <f>+P54+P69+P73</f>
        <v>2890214.019893019</v>
      </c>
    </row>
    <row r="53" spans="1:12" ht="12.75">
      <c r="A53" s="4"/>
      <c r="J53" s="18"/>
      <c r="K53" s="18"/>
      <c r="L53" s="18"/>
    </row>
    <row r="54" spans="1:17" ht="12.75">
      <c r="A54" s="4" t="s">
        <v>5</v>
      </c>
      <c r="B54" t="s">
        <v>6</v>
      </c>
      <c r="J54" s="18">
        <f>+J56+J67</f>
        <v>2207295.5016</v>
      </c>
      <c r="K54" s="18"/>
      <c r="L54" s="18">
        <f>+L56+L67</f>
        <v>2239248.4772217604</v>
      </c>
      <c r="N54" s="18">
        <f>+N56+N67</f>
        <v>2271636.013311976</v>
      </c>
      <c r="P54" s="18">
        <f>+P56+P67</f>
        <v>2304464.019893019</v>
      </c>
      <c r="Q54" s="18"/>
    </row>
    <row r="55" spans="1:17" ht="12.75">
      <c r="A55" s="4"/>
      <c r="J55" s="18"/>
      <c r="K55" s="18"/>
      <c r="L55" s="18"/>
      <c r="N55" s="18"/>
      <c r="P55" s="18"/>
      <c r="Q55" s="18"/>
    </row>
    <row r="56" spans="1:17" ht="12.75">
      <c r="A56" s="4" t="s">
        <v>7</v>
      </c>
      <c r="B56" t="s">
        <v>8</v>
      </c>
      <c r="J56" s="18">
        <f>SUM(J58:J61)</f>
        <v>2169420.1416</v>
      </c>
      <c r="K56" s="18"/>
      <c r="L56" s="18">
        <f>SUM(L58:L61)</f>
        <v>2198924.2555257604</v>
      </c>
      <c r="N56" s="18">
        <f>SUM(N58:N61)</f>
        <v>2228829.6254009106</v>
      </c>
      <c r="P56" s="18">
        <f>SUM(P58:P61)</f>
        <v>2259141.708306363</v>
      </c>
      <c r="Q56" s="18"/>
    </row>
    <row r="57" spans="1:17" ht="12.75">
      <c r="A57" s="4"/>
      <c r="B57" t="s">
        <v>69</v>
      </c>
      <c r="J57" s="18"/>
      <c r="K57" s="18"/>
      <c r="L57" s="18"/>
      <c r="N57" s="18"/>
      <c r="P57" s="18"/>
      <c r="Q57" s="18"/>
    </row>
    <row r="58" spans="1:17" ht="12.75">
      <c r="A58" s="4"/>
      <c r="B58" t="s">
        <v>106</v>
      </c>
      <c r="J58" s="18">
        <f>(+J18+J19+J20)*17.5/100</f>
        <v>132123.348</v>
      </c>
      <c r="K58" s="18"/>
      <c r="L58" s="18">
        <f>(+L18+L19+L20)*17.5/100</f>
        <v>133920.22553280002</v>
      </c>
      <c r="N58" s="18">
        <f>(+N18+N19+N20)*17.5/100</f>
        <v>135741.5406000461</v>
      </c>
      <c r="P58" s="18">
        <f>(+P18+P19+P20)*17.5/100</f>
        <v>137587.62555220674</v>
      </c>
      <c r="Q58" s="18"/>
    </row>
    <row r="59" spans="1:17" ht="12.75">
      <c r="A59" s="4"/>
      <c r="B59" t="s">
        <v>70</v>
      </c>
      <c r="J59" s="18">
        <f>+J22*0.6</f>
        <v>154693.4976</v>
      </c>
      <c r="K59" s="18"/>
      <c r="L59" s="18">
        <f>+L22*0.6</f>
        <v>156797.32916736</v>
      </c>
      <c r="N59" s="18">
        <f>+N22*0.6</f>
        <v>158929.7728440361</v>
      </c>
      <c r="P59" s="18">
        <f>+P22*0.6</f>
        <v>161091.21775471503</v>
      </c>
      <c r="Q59" s="18"/>
    </row>
    <row r="60" spans="1:17" ht="12.75">
      <c r="A60" s="4"/>
      <c r="B60" t="s">
        <v>71</v>
      </c>
      <c r="J60" s="18">
        <f>+(J23+J24+J25+J26+J27+J29+J31+J32+J33+J34+J35+J36+J38+J39+J40+J41+J42+J44+J45)*35/100</f>
        <v>1819581.12</v>
      </c>
      <c r="K60" s="18"/>
      <c r="L60" s="18">
        <f>+(L23+L24+L25+L26+L27+L29+L31+L32+L33+L34+L35+L36+L38+L39+L40+L41+L42+L44+L45)*35/100</f>
        <v>1844327.423232</v>
      </c>
      <c r="N60" s="18">
        <f>+(N23+N24+N25+N26+N27+N29+N31+N32+N33+N34+N35+N36+N38+N39+N40+N41+N42+N44+N45)*35/100</f>
        <v>1869410.2761879552</v>
      </c>
      <c r="P60" s="18">
        <f>+(P23+P24+P25+P26+P27+P29+P31+P32+P33+P34+P35+P36+P38+P39+P40+P41+P42+P44+P45)*35/100</f>
        <v>1894834.2559441116</v>
      </c>
      <c r="Q60" s="18"/>
    </row>
    <row r="61" spans="1:17" ht="12.75">
      <c r="A61" s="4"/>
      <c r="B61" t="s">
        <v>100</v>
      </c>
      <c r="J61" s="18">
        <f>14540*1.032*12*0.35</f>
        <v>63022.176</v>
      </c>
      <c r="K61" s="18"/>
      <c r="L61" s="18">
        <f>+J61*1.0136</f>
        <v>63879.2775936</v>
      </c>
      <c r="N61" s="18">
        <f>+L61*1.0136</f>
        <v>64748.035768872964</v>
      </c>
      <c r="P61" s="18">
        <f>+N61*1.0136</f>
        <v>65628.60905532964</v>
      </c>
      <c r="Q61" s="18"/>
    </row>
    <row r="62" spans="1:12" ht="12.75">
      <c r="A62" s="9"/>
      <c r="J62" s="18"/>
      <c r="K62" s="18"/>
      <c r="L62" s="18"/>
    </row>
    <row r="63" spans="1:12" ht="12.75">
      <c r="A63" s="4"/>
      <c r="J63" s="18"/>
      <c r="K63" s="18"/>
      <c r="L63" s="18"/>
    </row>
    <row r="64" spans="1:12" ht="12.75">
      <c r="A64" s="4" t="s">
        <v>9</v>
      </c>
      <c r="B64" t="s">
        <v>10</v>
      </c>
      <c r="J64" s="18"/>
      <c r="K64" s="18"/>
      <c r="L64" s="18"/>
    </row>
    <row r="65" spans="1:12" ht="12.75">
      <c r="A65" s="4"/>
      <c r="B65" t="s">
        <v>72</v>
      </c>
      <c r="J65" s="18"/>
      <c r="K65" s="18"/>
      <c r="L65" s="18"/>
    </row>
    <row r="66" spans="1:12" ht="12.75">
      <c r="A66" s="4"/>
      <c r="B66" t="s">
        <v>73</v>
      </c>
      <c r="J66" s="18"/>
      <c r="K66" s="18"/>
      <c r="L66" s="18"/>
    </row>
    <row r="67" spans="1:16" ht="12.75">
      <c r="A67" s="4"/>
      <c r="B67" t="s">
        <v>74</v>
      </c>
      <c r="J67" s="18">
        <f>+(14540*1.032-11849)*12</f>
        <v>37875.36000000001</v>
      </c>
      <c r="K67" s="18"/>
      <c r="L67" s="18">
        <f>+(14540*1.032*1.0136-11849)*12</f>
        <v>40324.221696000015</v>
      </c>
      <c r="N67" s="18">
        <f>+(14540*1.032*1.0136*1.0136-11849)*12</f>
        <v>42806.387911065634</v>
      </c>
      <c r="P67" s="18">
        <f>+(14540*1.032*1.0136*1.0136*1.0136-11849)*12</f>
        <v>45322.31158665614</v>
      </c>
    </row>
    <row r="68" spans="1:12" ht="12.75">
      <c r="A68" s="4"/>
      <c r="J68" s="18"/>
      <c r="K68" s="18"/>
      <c r="L68" s="18"/>
    </row>
    <row r="69" spans="1:16" ht="12.75">
      <c r="A69" s="4" t="s">
        <v>11</v>
      </c>
      <c r="B69" t="s">
        <v>12</v>
      </c>
      <c r="J69" s="19">
        <f>44500*12</f>
        <v>534000</v>
      </c>
      <c r="K69" s="18"/>
      <c r="L69" s="19">
        <v>540000</v>
      </c>
      <c r="N69">
        <v>546000</v>
      </c>
      <c r="P69">
        <v>552000</v>
      </c>
    </row>
    <row r="70" spans="1:12" ht="12.75">
      <c r="A70" s="4"/>
      <c r="B70" t="s">
        <v>80</v>
      </c>
      <c r="J70" s="18"/>
      <c r="K70" s="18"/>
      <c r="L70" s="18"/>
    </row>
    <row r="71" spans="1:12" ht="12.75">
      <c r="A71" s="4"/>
      <c r="B71" t="s">
        <v>81</v>
      </c>
      <c r="J71" s="18"/>
      <c r="K71" s="18"/>
      <c r="L71" s="18"/>
    </row>
    <row r="72" spans="1:12" ht="12.75">
      <c r="A72" s="4"/>
      <c r="J72" s="18"/>
      <c r="K72" s="18"/>
      <c r="L72" s="18"/>
    </row>
    <row r="73" spans="1:16" ht="12.75">
      <c r="A73" s="4" t="s">
        <v>13</v>
      </c>
      <c r="B73" t="s">
        <v>135</v>
      </c>
      <c r="J73" s="19">
        <v>33750</v>
      </c>
      <c r="K73" s="18"/>
      <c r="L73" s="19">
        <v>33750</v>
      </c>
      <c r="N73">
        <v>33750</v>
      </c>
      <c r="P73">
        <v>33750</v>
      </c>
    </row>
    <row r="74" spans="1:12" ht="12.75">
      <c r="A74" s="4"/>
      <c r="J74" s="18"/>
      <c r="K74" s="18"/>
      <c r="L74" s="18"/>
    </row>
    <row r="75" spans="1:16" ht="12.75">
      <c r="A75" s="6" t="s">
        <v>14</v>
      </c>
      <c r="B75" s="7" t="s">
        <v>15</v>
      </c>
      <c r="C75" s="7"/>
      <c r="D75" s="7"/>
      <c r="E75" s="7"/>
      <c r="F75" s="7"/>
      <c r="G75" s="7"/>
      <c r="H75" s="7"/>
      <c r="I75" s="7"/>
      <c r="J75" s="17">
        <f>+J77+J79</f>
        <v>802549.0638</v>
      </c>
      <c r="K75" s="18"/>
      <c r="L75" s="17">
        <f>+L77+L79</f>
        <v>812937.4274676802</v>
      </c>
      <c r="M75" s="17"/>
      <c r="N75" s="17">
        <f>+N77+N79</f>
        <v>823460.2728812406</v>
      </c>
      <c r="O75" s="17"/>
      <c r="P75" s="17">
        <f>+P77+P79</f>
        <v>834119.4289924254</v>
      </c>
    </row>
    <row r="76" spans="1:12" ht="12.75">
      <c r="A76" s="4"/>
      <c r="B76" s="5"/>
      <c r="C76" s="5"/>
      <c r="J76" s="18"/>
      <c r="K76" s="18"/>
      <c r="L76" s="18"/>
    </row>
    <row r="77" spans="1:16" ht="12.75">
      <c r="A77" s="4" t="s">
        <v>16</v>
      </c>
      <c r="B77" t="s">
        <v>138</v>
      </c>
      <c r="J77" s="19">
        <v>40000</v>
      </c>
      <c r="K77" s="18"/>
      <c r="L77" s="19">
        <v>40000</v>
      </c>
      <c r="N77">
        <v>40000</v>
      </c>
      <c r="P77">
        <v>40000</v>
      </c>
    </row>
    <row r="78" spans="1:12" ht="12.75">
      <c r="A78" s="4"/>
      <c r="J78" s="18"/>
      <c r="K78" s="18"/>
      <c r="L78" s="18"/>
    </row>
    <row r="79" spans="1:16" ht="12.75">
      <c r="A79" s="4" t="s">
        <v>17</v>
      </c>
      <c r="B79" t="s">
        <v>18</v>
      </c>
      <c r="J79" s="18">
        <f>+(J10+J54+J69+J73+J85)/12</f>
        <v>762549.0638</v>
      </c>
      <c r="K79" s="18"/>
      <c r="L79" s="18">
        <f>+(L10+L54+L69+L73+L85)/12</f>
        <v>772937.4274676802</v>
      </c>
      <c r="M79" s="18"/>
      <c r="N79" s="18">
        <f>+(N10+N54+N69+N73+N85)/12</f>
        <v>783460.2728812406</v>
      </c>
      <c r="O79" s="18"/>
      <c r="P79" s="18">
        <f>+(P10+P54+P69+P73)/12</f>
        <v>794119.4289924254</v>
      </c>
    </row>
    <row r="80" spans="1:12" ht="12.75">
      <c r="A80" s="4"/>
      <c r="J80" s="18"/>
      <c r="K80" s="18"/>
      <c r="L80" s="18"/>
    </row>
    <row r="81" spans="1:16" ht="12.75">
      <c r="A81" s="6" t="s">
        <v>107</v>
      </c>
      <c r="B81" s="7" t="s">
        <v>108</v>
      </c>
      <c r="J81" s="17">
        <f>+J83+J85</f>
        <v>1652017.89474</v>
      </c>
      <c r="K81" s="18"/>
      <c r="L81" s="17">
        <f>+L83+L85</f>
        <v>1103284.1339445952</v>
      </c>
      <c r="M81" s="17"/>
      <c r="N81" s="17">
        <f>+N83+N85</f>
        <v>718436.1380992581</v>
      </c>
      <c r="O81" s="17"/>
      <c r="P81" s="17">
        <f>+P83+P85</f>
        <v>309508.0796478506</v>
      </c>
    </row>
    <row r="82" spans="1:12" ht="12.75">
      <c r="A82" s="4"/>
      <c r="J82" s="18"/>
      <c r="K82" s="18"/>
      <c r="L82" s="18"/>
    </row>
    <row r="83" spans="1:16" ht="12.75">
      <c r="A83" s="4" t="s">
        <v>109</v>
      </c>
      <c r="B83" t="s">
        <v>136</v>
      </c>
      <c r="J83" s="18">
        <f>18000*2*8*1.032</f>
        <v>297216</v>
      </c>
      <c r="K83" s="18"/>
      <c r="L83" s="18">
        <f>+J83*1.0136</f>
        <v>301258.1376</v>
      </c>
      <c r="M83" s="18"/>
      <c r="N83" s="18">
        <f>+L83*1.0136</f>
        <v>305355.24827136006</v>
      </c>
      <c r="O83" s="18"/>
      <c r="P83" s="18">
        <f>+N83*1.0136</f>
        <v>309508.0796478506</v>
      </c>
    </row>
    <row r="84" spans="1:16" ht="12.75">
      <c r="A84" s="4"/>
      <c r="J84" s="18"/>
      <c r="K84" s="18"/>
      <c r="L84" s="18"/>
      <c r="M84" s="18"/>
      <c r="N84" s="18"/>
      <c r="O84" s="18"/>
      <c r="P84" s="18"/>
    </row>
    <row r="85" spans="1:16" ht="12.75">
      <c r="A85" s="4" t="s">
        <v>112</v>
      </c>
      <c r="B85" t="s">
        <v>137</v>
      </c>
      <c r="J85" s="18">
        <f>-J49</f>
        <v>1354801.89474</v>
      </c>
      <c r="K85" s="18"/>
      <c r="L85" s="18">
        <f>-L49</f>
        <v>802025.9963445952</v>
      </c>
      <c r="M85" s="18">
        <f>-M49</f>
        <v>0</v>
      </c>
      <c r="N85" s="18">
        <f>-N49</f>
        <v>413080.889827898</v>
      </c>
      <c r="O85" s="18">
        <f>-O49</f>
        <v>0</v>
      </c>
      <c r="P85" s="18">
        <f>-P49</f>
        <v>0</v>
      </c>
    </row>
    <row r="86" spans="1:12" ht="12.75">
      <c r="A86" s="4"/>
      <c r="J86" s="18"/>
      <c r="K86" s="18"/>
      <c r="L86" s="18"/>
    </row>
    <row r="87" spans="1:16" ht="12.75">
      <c r="A87" s="6" t="s">
        <v>19</v>
      </c>
      <c r="B87" s="7" t="s">
        <v>20</v>
      </c>
      <c r="C87" s="7"/>
      <c r="D87" s="7"/>
      <c r="E87" s="7"/>
      <c r="F87" s="7"/>
      <c r="G87" s="7"/>
      <c r="H87" s="7"/>
      <c r="I87" s="7"/>
      <c r="J87" s="17">
        <f>+J89+J92+J95+J98+J100+J104+J106</f>
        <v>2329205.5638</v>
      </c>
      <c r="K87" s="17"/>
      <c r="L87" s="17">
        <f>+L89+L92+L95+L98+L100+L104+L106</f>
        <v>2339594.42746768</v>
      </c>
      <c r="M87" s="17"/>
      <c r="N87" s="17">
        <f>+N89+N92+N95+N98+N100+N104+N106</f>
        <v>2350117.2728812406</v>
      </c>
      <c r="O87" s="17"/>
      <c r="P87" s="17">
        <f>+P89+P92+P95+P98+P100+P104+P106</f>
        <v>2360776.4289924256</v>
      </c>
    </row>
    <row r="88" spans="1:12" ht="12.75">
      <c r="A88" s="4"/>
      <c r="B88" s="5"/>
      <c r="C88" s="5"/>
      <c r="J88" s="18"/>
      <c r="K88" s="18"/>
      <c r="L88" s="18"/>
    </row>
    <row r="89" spans="1:16" ht="12.75">
      <c r="A89" s="4" t="s">
        <v>21</v>
      </c>
      <c r="B89" t="s">
        <v>22</v>
      </c>
      <c r="J89" s="18">
        <f>6603*2</f>
        <v>13206</v>
      </c>
      <c r="K89" s="18"/>
      <c r="L89" s="18">
        <v>13206</v>
      </c>
      <c r="N89">
        <v>13206</v>
      </c>
      <c r="P89">
        <v>13206</v>
      </c>
    </row>
    <row r="90" spans="1:12" ht="12.75">
      <c r="A90" s="4"/>
      <c r="B90" t="s">
        <v>75</v>
      </c>
      <c r="J90" s="18"/>
      <c r="K90" s="18"/>
      <c r="L90" s="18"/>
    </row>
    <row r="91" spans="1:12" ht="12.75">
      <c r="A91" s="4"/>
      <c r="J91" s="18"/>
      <c r="K91" s="18"/>
      <c r="L91" s="18"/>
    </row>
    <row r="92" spans="1:16" ht="12.75">
      <c r="A92" s="4" t="s">
        <v>23</v>
      </c>
      <c r="B92" t="s">
        <v>24</v>
      </c>
      <c r="J92" s="18">
        <f>25000*12</f>
        <v>300000</v>
      </c>
      <c r="K92" s="18"/>
      <c r="L92" s="18">
        <v>300000</v>
      </c>
      <c r="N92">
        <v>300000</v>
      </c>
      <c r="P92">
        <v>300000</v>
      </c>
    </row>
    <row r="93" spans="1:12" ht="12.75">
      <c r="A93" s="4"/>
      <c r="B93" t="s">
        <v>87</v>
      </c>
      <c r="J93" s="18"/>
      <c r="K93" s="18"/>
      <c r="L93" s="18"/>
    </row>
    <row r="94" spans="1:12" ht="12.75">
      <c r="A94" s="4"/>
      <c r="J94" s="18"/>
      <c r="K94" s="18"/>
      <c r="L94" s="18"/>
    </row>
    <row r="95" spans="1:16" ht="12.75">
      <c r="A95" s="4" t="s">
        <v>25</v>
      </c>
      <c r="B95" t="s">
        <v>26</v>
      </c>
      <c r="J95" s="18">
        <f>6603*2</f>
        <v>13206</v>
      </c>
      <c r="K95" s="18"/>
      <c r="L95" s="18">
        <v>13206</v>
      </c>
      <c r="N95">
        <v>13206</v>
      </c>
      <c r="P95">
        <v>13206</v>
      </c>
    </row>
    <row r="96" spans="1:12" ht="12.75">
      <c r="A96" s="4"/>
      <c r="B96" t="s">
        <v>75</v>
      </c>
      <c r="J96" s="18"/>
      <c r="K96" s="18"/>
      <c r="L96" s="18"/>
    </row>
    <row r="97" spans="1:12" ht="12.75">
      <c r="A97" s="4"/>
      <c r="J97" s="18"/>
      <c r="K97" s="18"/>
      <c r="L97" s="18"/>
    </row>
    <row r="98" spans="1:16" ht="12.75">
      <c r="A98" s="4" t="s">
        <v>27</v>
      </c>
      <c r="B98" t="s">
        <v>28</v>
      </c>
      <c r="J98" s="18">
        <v>15000</v>
      </c>
      <c r="K98" s="18"/>
      <c r="L98" s="18">
        <v>15000</v>
      </c>
      <c r="N98">
        <v>15000</v>
      </c>
      <c r="P98">
        <v>15000</v>
      </c>
    </row>
    <row r="99" spans="1:12" ht="12.75">
      <c r="A99" s="4"/>
      <c r="J99" s="18"/>
      <c r="K99" s="18"/>
      <c r="L99" s="18"/>
    </row>
    <row r="100" spans="1:16" ht="12.75">
      <c r="A100" s="4" t="s">
        <v>29</v>
      </c>
      <c r="B100" t="s">
        <v>30</v>
      </c>
      <c r="J100" s="18">
        <f>6603*3+6603*1.5</f>
        <v>29713.5</v>
      </c>
      <c r="K100" s="18"/>
      <c r="L100" s="18">
        <v>29714</v>
      </c>
      <c r="N100">
        <v>29714</v>
      </c>
      <c r="P100">
        <v>29714</v>
      </c>
    </row>
    <row r="101" spans="1:12" ht="12.75">
      <c r="A101" s="4"/>
      <c r="B101" t="s">
        <v>82</v>
      </c>
      <c r="J101" s="18"/>
      <c r="K101" s="18"/>
      <c r="L101" s="18"/>
    </row>
    <row r="102" spans="1:12" ht="12.75">
      <c r="A102" s="4"/>
      <c r="B102" t="s">
        <v>83</v>
      </c>
      <c r="J102" s="18"/>
      <c r="K102" s="18"/>
      <c r="L102" s="18"/>
    </row>
    <row r="103" spans="1:12" ht="12.75">
      <c r="A103" s="4"/>
      <c r="J103" s="18"/>
      <c r="K103" s="18"/>
      <c r="L103" s="18"/>
    </row>
    <row r="104" spans="1:16" ht="12.75">
      <c r="A104" s="4" t="s">
        <v>31</v>
      </c>
      <c r="B104" t="s">
        <v>32</v>
      </c>
      <c r="G104" s="18"/>
      <c r="J104" s="18">
        <f>+J79+2732*33</f>
        <v>852705.0638</v>
      </c>
      <c r="K104" s="18"/>
      <c r="L104" s="18">
        <f>+L79+2732*33</f>
        <v>863093.4274676802</v>
      </c>
      <c r="M104" s="18"/>
      <c r="N104" s="18">
        <f>+N79+2732*33</f>
        <v>873616.2728812406</v>
      </c>
      <c r="O104" s="18"/>
      <c r="P104" s="18">
        <f>+P79+2732*33</f>
        <v>884275.4289924254</v>
      </c>
    </row>
    <row r="105" spans="1:12" ht="12.75">
      <c r="A105" s="4"/>
      <c r="J105" s="18"/>
      <c r="K105" s="18"/>
      <c r="L105" s="18"/>
    </row>
    <row r="106" spans="1:16" ht="12.75">
      <c r="A106" s="4" t="s">
        <v>33</v>
      </c>
      <c r="B106" t="s">
        <v>134</v>
      </c>
      <c r="G106" s="18"/>
      <c r="H106" s="21"/>
      <c r="J106" s="19">
        <f>1366*2*12*33+1435*12+6283</f>
        <v>1105375</v>
      </c>
      <c r="K106" s="18"/>
      <c r="L106" s="19">
        <v>1105375</v>
      </c>
      <c r="N106">
        <v>1105375</v>
      </c>
      <c r="P106">
        <v>1105375</v>
      </c>
    </row>
    <row r="107" spans="1:12" ht="12.75">
      <c r="A107" s="3"/>
      <c r="F107" s="18"/>
      <c r="J107" s="18"/>
      <c r="K107" s="18"/>
      <c r="L107" s="18"/>
    </row>
    <row r="108" spans="1:16" ht="12.75">
      <c r="A108" s="6" t="s">
        <v>34</v>
      </c>
      <c r="B108" s="7" t="s">
        <v>35</v>
      </c>
      <c r="C108" s="7"/>
      <c r="D108" s="7"/>
      <c r="E108" s="7"/>
      <c r="F108" s="7"/>
      <c r="G108" s="7"/>
      <c r="H108" s="7"/>
      <c r="I108" s="7"/>
      <c r="J108" s="17">
        <f>+J110+J113+J116</f>
        <v>2082193.2550270003</v>
      </c>
      <c r="K108" s="18"/>
      <c r="L108" s="17">
        <f>+L110+L113+L116</f>
        <v>2109878.2442013673</v>
      </c>
      <c r="M108" s="17"/>
      <c r="N108" s="17">
        <f>+N110+N113+N116</f>
        <v>2137921.627228506</v>
      </c>
      <c r="O108" s="17"/>
      <c r="P108" s="17">
        <f>+P110+P113+P116</f>
        <v>2166328.278264814</v>
      </c>
    </row>
    <row r="109" spans="1:12" ht="12.75">
      <c r="A109" s="3"/>
      <c r="J109" s="18"/>
      <c r="K109" s="18"/>
      <c r="L109" s="18"/>
    </row>
    <row r="110" spans="1:16" ht="12.75">
      <c r="A110" s="4" t="s">
        <v>36</v>
      </c>
      <c r="B110" t="s">
        <v>37</v>
      </c>
      <c r="J110" s="18">
        <f>(+J10+J52+J79+J85)*19.5/100</f>
        <v>1933061.8767330004</v>
      </c>
      <c r="K110" s="18"/>
      <c r="L110" s="18">
        <f>(+L10+L52+L79+L85)*19.5/100</f>
        <v>1959396.378630569</v>
      </c>
      <c r="M110" s="18"/>
      <c r="N110" s="18">
        <f>(+N10+N52+N79+N85)*19.5/100</f>
        <v>1986071.791753945</v>
      </c>
      <c r="O110" s="18"/>
      <c r="P110" s="18">
        <f>(+P10+P52+P79+P85)*19.5/100</f>
        <v>2013092.7524957985</v>
      </c>
    </row>
    <row r="111" spans="1:16" ht="12.75">
      <c r="A111" s="4"/>
      <c r="B111" t="s">
        <v>76</v>
      </c>
      <c r="D111" t="s">
        <v>131</v>
      </c>
      <c r="J111" s="18"/>
      <c r="K111" s="18"/>
      <c r="L111" s="18"/>
      <c r="M111" s="18"/>
      <c r="N111" s="18"/>
      <c r="O111" s="18"/>
      <c r="P111" s="18"/>
    </row>
    <row r="112" spans="1:16" ht="12.75">
      <c r="A112" s="4"/>
      <c r="B112" t="s">
        <v>132</v>
      </c>
      <c r="J112" s="18"/>
      <c r="K112" s="18"/>
      <c r="L112" s="18"/>
      <c r="M112" s="18"/>
      <c r="N112" s="18"/>
      <c r="O112" s="18"/>
      <c r="P112" s="18"/>
    </row>
    <row r="113" spans="1:16" ht="12.75">
      <c r="A113" s="4" t="s">
        <v>38</v>
      </c>
      <c r="B113" t="s">
        <v>39</v>
      </c>
      <c r="J113" s="18">
        <f>(+J10+J52+J79+J85)*1/100</f>
        <v>99131.37829400001</v>
      </c>
      <c r="K113" s="18"/>
      <c r="L113" s="18">
        <f>(+L10+L52+L79+L85)*1/100</f>
        <v>100481.8655707984</v>
      </c>
      <c r="M113" s="18"/>
      <c r="N113" s="18">
        <f>(+N10+N52+N79+N85)*1/100</f>
        <v>101849.83547456129</v>
      </c>
      <c r="O113" s="18"/>
      <c r="P113" s="18">
        <f>(+P10+P52+P79+P85)*1/100</f>
        <v>103235.52576901531</v>
      </c>
    </row>
    <row r="114" spans="1:16" ht="12.75">
      <c r="A114" s="4"/>
      <c r="B114" t="s">
        <v>77</v>
      </c>
      <c r="D114" t="s">
        <v>133</v>
      </c>
      <c r="J114" s="18"/>
      <c r="K114" s="18"/>
      <c r="L114" s="18"/>
      <c r="M114" s="18"/>
      <c r="N114" s="18"/>
      <c r="O114" s="18"/>
      <c r="P114" s="18"/>
    </row>
    <row r="115" spans="1:16" ht="12.75">
      <c r="A115" s="4"/>
      <c r="J115" s="18"/>
      <c r="K115" s="18"/>
      <c r="L115" s="18"/>
      <c r="M115" s="18"/>
      <c r="N115" s="18"/>
      <c r="O115" s="18"/>
      <c r="P115" s="18"/>
    </row>
    <row r="116" spans="1:16" ht="12.75">
      <c r="A116" s="4" t="s">
        <v>40</v>
      </c>
      <c r="B116" t="s">
        <v>41</v>
      </c>
      <c r="J116" s="18">
        <v>50000</v>
      </c>
      <c r="K116" s="18"/>
      <c r="L116" s="18">
        <v>50000</v>
      </c>
      <c r="M116" s="18"/>
      <c r="N116" s="18">
        <v>50000</v>
      </c>
      <c r="O116" s="18"/>
      <c r="P116" s="18">
        <v>50000</v>
      </c>
    </row>
    <row r="117" spans="2:12" ht="12.75">
      <c r="B117" t="s">
        <v>78</v>
      </c>
      <c r="J117" s="18"/>
      <c r="K117" s="18"/>
      <c r="L117" s="18"/>
    </row>
    <row r="118" spans="10:12" ht="12.75">
      <c r="J118" s="18"/>
      <c r="K118" s="18"/>
      <c r="L118" s="18"/>
    </row>
    <row r="119" spans="2:16" ht="12.75">
      <c r="B119" s="7" t="s">
        <v>84</v>
      </c>
      <c r="J119" s="17">
        <f>+J108+J87+J75+J52+J10+J81</f>
        <v>14661752.648227</v>
      </c>
      <c r="K119" s="18"/>
      <c r="L119" s="17">
        <f>+L108+L87+L75+L52+L10+L81</f>
        <v>14838917.36634889</v>
      </c>
      <c r="M119" s="17"/>
      <c r="N119" s="17">
        <f>+N108+N87+N75+N52+N10+N81</f>
        <v>15018377.695837235</v>
      </c>
      <c r="O119" s="17"/>
      <c r="P119" s="17">
        <f>+P108+P87+P75+P52+P10+P81</f>
        <v>15200165.36380662</v>
      </c>
    </row>
    <row r="120" spans="10:12" ht="12.75">
      <c r="J120" s="18"/>
      <c r="K120" s="18"/>
      <c r="L120" s="18"/>
    </row>
    <row r="121" spans="1:12" ht="12.75">
      <c r="A121" t="s">
        <v>130</v>
      </c>
      <c r="E121" s="15"/>
      <c r="J121" s="18"/>
      <c r="K121" s="18"/>
      <c r="L121" s="18"/>
    </row>
    <row r="122" spans="5:12" ht="12.75">
      <c r="E122" s="15"/>
      <c r="J122" s="18"/>
      <c r="K122" s="18"/>
      <c r="L122" s="18"/>
    </row>
    <row r="123" spans="10:12" ht="12.75">
      <c r="J123" s="18"/>
      <c r="K123" s="18"/>
      <c r="L123" s="18"/>
    </row>
    <row r="124" spans="10:12" ht="12.75">
      <c r="J124" s="18"/>
      <c r="K124" s="18"/>
      <c r="L124" s="18"/>
    </row>
    <row r="125" spans="10:12" ht="12.75">
      <c r="J125" s="18"/>
      <c r="K125" s="18"/>
      <c r="L125" s="18"/>
    </row>
    <row r="126" spans="10:12" ht="12.75">
      <c r="J126" s="18"/>
      <c r="K126" s="18"/>
      <c r="L126" s="18"/>
    </row>
    <row r="127" spans="10:12" ht="12.75">
      <c r="J127" s="18"/>
      <c r="K127" s="18"/>
      <c r="L127" s="18"/>
    </row>
    <row r="128" spans="10:12" ht="12.75">
      <c r="J128" s="18"/>
      <c r="K128" s="18"/>
      <c r="L128" s="18"/>
    </row>
    <row r="129" spans="10:12" ht="12.75">
      <c r="J129" s="18"/>
      <c r="K129" s="18"/>
      <c r="L129" s="18"/>
    </row>
    <row r="130" spans="10:12" ht="12.75">
      <c r="J130" s="18"/>
      <c r="K130" s="18"/>
      <c r="L130" s="18"/>
    </row>
    <row r="131" spans="10:12" ht="12.75">
      <c r="J131" s="18"/>
      <c r="K131" s="18"/>
      <c r="L131" s="18"/>
    </row>
    <row r="132" spans="10:12" ht="12.75">
      <c r="J132" s="18"/>
      <c r="K132" s="18"/>
      <c r="L132" s="18"/>
    </row>
    <row r="133" spans="10:12" ht="12.75">
      <c r="J133" s="18"/>
      <c r="K133" s="18"/>
      <c r="L133" s="18"/>
    </row>
    <row r="134" spans="10:12" ht="12.75">
      <c r="J134" s="18"/>
      <c r="K134" s="18"/>
      <c r="L134" s="18"/>
    </row>
    <row r="135" spans="10:12" ht="12.75">
      <c r="J135" s="18"/>
      <c r="K135" s="18"/>
      <c r="L135" s="18"/>
    </row>
    <row r="136" spans="10:12" ht="12.75">
      <c r="J136" s="18"/>
      <c r="K136" s="18"/>
      <c r="L136" s="18"/>
    </row>
    <row r="137" spans="10:12" ht="12.75">
      <c r="J137" s="18"/>
      <c r="K137" s="18"/>
      <c r="L137" s="18"/>
    </row>
    <row r="138" spans="10:12" ht="12.75">
      <c r="J138" s="18"/>
      <c r="K138" s="18"/>
      <c r="L138" s="18"/>
    </row>
  </sheetData>
  <printOptions/>
  <pageMargins left="0.7874015748031497" right="0.3937007874015748" top="0.6299212598425197" bottom="0.5905511811023623" header="0" footer="0"/>
  <pageSetup firstPageNumber="3" useFirstPageNumber="1" horizontalDpi="360" verticalDpi="36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780"/>
  <sheetViews>
    <sheetView workbookViewId="0" topLeftCell="A1">
      <selection activeCell="F159" sqref="F159"/>
    </sheetView>
  </sheetViews>
  <sheetFormatPr defaultColWidth="11.421875" defaultRowHeight="12.75"/>
  <cols>
    <col min="7" max="7" width="2.7109375" style="0" customWidth="1"/>
    <col min="9" max="9" width="2.421875" style="0" customWidth="1"/>
    <col min="11" max="11" width="2.8515625" style="0" customWidth="1"/>
    <col min="13" max="13" width="2.8515625" style="0" customWidth="1"/>
  </cols>
  <sheetData>
    <row r="2" spans="1:2" ht="20.25">
      <c r="A2" s="25" t="s">
        <v>245</v>
      </c>
      <c r="B2" s="26"/>
    </row>
    <row r="3" spans="1:2" ht="20.25">
      <c r="A3" s="25"/>
      <c r="B3" s="26"/>
    </row>
    <row r="4" spans="1:2" ht="20.25">
      <c r="A4" s="25"/>
      <c r="B4" s="25" t="s">
        <v>246</v>
      </c>
    </row>
    <row r="5" spans="1:2" ht="20.25">
      <c r="A5" s="25"/>
      <c r="B5" s="26"/>
    </row>
    <row r="6" ht="12.75">
      <c r="F6" s="1" t="s">
        <v>247</v>
      </c>
    </row>
    <row r="7" spans="6:16" ht="12.75">
      <c r="F7" s="1" t="s">
        <v>47</v>
      </c>
      <c r="H7" s="1" t="s">
        <v>48</v>
      </c>
      <c r="I7" s="1"/>
      <c r="J7" s="1" t="s">
        <v>48</v>
      </c>
      <c r="K7" s="1"/>
      <c r="L7" s="1" t="s">
        <v>48</v>
      </c>
      <c r="M7" s="1"/>
      <c r="N7" s="28" t="s">
        <v>48</v>
      </c>
      <c r="P7" s="1"/>
    </row>
    <row r="8" spans="6:16" ht="12.75">
      <c r="F8" s="1">
        <v>2007</v>
      </c>
      <c r="H8" s="1">
        <v>2007</v>
      </c>
      <c r="I8" s="1"/>
      <c r="J8" s="1">
        <v>2008</v>
      </c>
      <c r="K8" s="1"/>
      <c r="L8" s="1">
        <v>2009</v>
      </c>
      <c r="M8" s="1"/>
      <c r="N8" s="1">
        <v>2010</v>
      </c>
      <c r="P8" s="1"/>
    </row>
    <row r="9" ht="12.75">
      <c r="F9" s="7"/>
    </row>
    <row r="12" spans="1:16" ht="12.75">
      <c r="A12" s="1">
        <v>0</v>
      </c>
      <c r="B12" s="2" t="s">
        <v>0</v>
      </c>
      <c r="F12" s="23">
        <f>+F14+F17+F24+F28+F32+F41</f>
        <v>15267707</v>
      </c>
      <c r="H12" s="23">
        <f>+H14+H17+H24+H32+H41+H28</f>
        <v>14661752</v>
      </c>
      <c r="I12" s="23"/>
      <c r="J12" s="23">
        <f>+J14+J17+J24+J32+J41+J28</f>
        <v>14838916</v>
      </c>
      <c r="K12" s="23"/>
      <c r="L12" s="23">
        <f>+L14+L17+L24+L32+L41+L28</f>
        <v>15018377</v>
      </c>
      <c r="M12" s="23"/>
      <c r="N12" s="23">
        <f>+N14+N17+N24+N32+N41+N28</f>
        <v>15200165</v>
      </c>
      <c r="P12" s="23"/>
    </row>
    <row r="13" spans="1:16" ht="12.75">
      <c r="A13" s="3"/>
      <c r="F13" s="15"/>
      <c r="H13" s="15"/>
      <c r="I13" s="15"/>
      <c r="J13" s="15"/>
      <c r="K13" s="15"/>
      <c r="L13" s="15"/>
      <c r="M13" s="15"/>
      <c r="N13" s="15"/>
      <c r="P13" s="15"/>
    </row>
    <row r="14" spans="1:16" ht="12.75">
      <c r="A14" s="4" t="s">
        <v>1</v>
      </c>
      <c r="B14" s="5" t="s">
        <v>248</v>
      </c>
      <c r="F14" s="15">
        <f>+F15</f>
        <v>5083540</v>
      </c>
      <c r="H14" s="15">
        <f>+H15</f>
        <v>5020741</v>
      </c>
      <c r="I14" s="15"/>
      <c r="J14" s="15">
        <f>+J15</f>
        <v>5660225</v>
      </c>
      <c r="K14" s="15"/>
      <c r="L14" s="15">
        <f>+L15</f>
        <v>6137056</v>
      </c>
      <c r="M14" s="15"/>
      <c r="N14" s="15">
        <f>+N15</f>
        <v>6639219</v>
      </c>
      <c r="P14" s="15"/>
    </row>
    <row r="15" spans="1:16" ht="12.75">
      <c r="A15" s="4" t="s">
        <v>2</v>
      </c>
      <c r="B15" t="s">
        <v>249</v>
      </c>
      <c r="F15" s="15">
        <v>5083540</v>
      </c>
      <c r="H15" s="15">
        <v>5020741</v>
      </c>
      <c r="I15" s="15"/>
      <c r="J15" s="15">
        <v>5660225</v>
      </c>
      <c r="K15" s="15"/>
      <c r="L15" s="15">
        <v>6137056</v>
      </c>
      <c r="M15" s="15"/>
      <c r="N15" s="15">
        <v>6639219</v>
      </c>
      <c r="P15" s="15"/>
    </row>
    <row r="16" spans="1:16" ht="12.75">
      <c r="A16" s="3"/>
      <c r="F16" s="15"/>
      <c r="H16" s="15"/>
      <c r="I16" s="15"/>
      <c r="J16" s="15"/>
      <c r="K16" s="15"/>
      <c r="L16" s="15"/>
      <c r="M16" s="15"/>
      <c r="N16" s="15"/>
      <c r="P16" s="15"/>
    </row>
    <row r="17" spans="1:16" ht="12.75">
      <c r="A17" s="4" t="s">
        <v>3</v>
      </c>
      <c r="B17" s="5" t="s">
        <v>4</v>
      </c>
      <c r="F17" s="15">
        <f>+F18+F21+F22</f>
        <v>2715904</v>
      </c>
      <c r="H17" s="15">
        <f>+H18+H21+H22</f>
        <v>2775045</v>
      </c>
      <c r="I17" s="15"/>
      <c r="J17" s="15">
        <f>+J18+J21+J22</f>
        <v>2812998</v>
      </c>
      <c r="K17" s="15"/>
      <c r="L17" s="15">
        <f>+L18+L21+L22</f>
        <v>2851386</v>
      </c>
      <c r="M17" s="15"/>
      <c r="N17" s="15">
        <f>+N18+N21+N22</f>
        <v>2890214</v>
      </c>
      <c r="P17" s="15"/>
    </row>
    <row r="18" spans="1:16" ht="12.75">
      <c r="A18" s="4" t="s">
        <v>5</v>
      </c>
      <c r="B18" t="s">
        <v>6</v>
      </c>
      <c r="F18" s="15">
        <f>+F19+F20</f>
        <v>2197699</v>
      </c>
      <c r="H18" s="15">
        <f>+H19+H20</f>
        <v>2207295</v>
      </c>
      <c r="I18" s="15"/>
      <c r="J18" s="15">
        <f>+J19+J20</f>
        <v>2239248</v>
      </c>
      <c r="K18" s="15"/>
      <c r="L18" s="15">
        <f>+L19+L20</f>
        <v>2271636</v>
      </c>
      <c r="M18" s="15"/>
      <c r="N18" s="15">
        <f>+N19+N20</f>
        <v>2304464</v>
      </c>
      <c r="P18" s="15"/>
    </row>
    <row r="19" spans="1:16" ht="12.75">
      <c r="A19" s="4" t="s">
        <v>7</v>
      </c>
      <c r="B19" t="s">
        <v>8</v>
      </c>
      <c r="F19" s="15">
        <v>2164371</v>
      </c>
      <c r="H19" s="15">
        <v>2169420</v>
      </c>
      <c r="I19" s="15"/>
      <c r="J19" s="15">
        <v>2198924</v>
      </c>
      <c r="K19" s="15"/>
      <c r="L19" s="15">
        <v>2228830</v>
      </c>
      <c r="M19" s="15"/>
      <c r="N19" s="15">
        <v>2259142</v>
      </c>
      <c r="P19" s="15"/>
    </row>
    <row r="20" spans="1:16" ht="12.75">
      <c r="A20" s="4" t="s">
        <v>9</v>
      </c>
      <c r="B20" t="s">
        <v>10</v>
      </c>
      <c r="F20" s="15">
        <v>33328</v>
      </c>
      <c r="H20" s="15">
        <v>37875</v>
      </c>
      <c r="I20" s="15"/>
      <c r="J20" s="15">
        <v>40324</v>
      </c>
      <c r="K20" s="15"/>
      <c r="L20" s="15">
        <v>42806</v>
      </c>
      <c r="M20" s="15"/>
      <c r="N20" s="15">
        <v>45322</v>
      </c>
      <c r="P20" s="15"/>
    </row>
    <row r="21" spans="1:16" ht="12.75">
      <c r="A21" s="4" t="s">
        <v>11</v>
      </c>
      <c r="B21" t="s">
        <v>12</v>
      </c>
      <c r="F21" s="15">
        <v>484455</v>
      </c>
      <c r="H21" s="15">
        <v>534000</v>
      </c>
      <c r="I21" s="15"/>
      <c r="J21" s="15">
        <v>540000</v>
      </c>
      <c r="K21" s="15"/>
      <c r="L21" s="15">
        <v>546000</v>
      </c>
      <c r="M21" s="15"/>
      <c r="N21" s="15">
        <v>552000</v>
      </c>
      <c r="P21" s="15"/>
    </row>
    <row r="22" spans="1:16" ht="12.75">
      <c r="A22" s="4" t="s">
        <v>13</v>
      </c>
      <c r="B22" t="s">
        <v>250</v>
      </c>
      <c r="F22" s="15">
        <v>33750</v>
      </c>
      <c r="H22" s="15">
        <v>33750</v>
      </c>
      <c r="I22" s="15"/>
      <c r="J22" s="15">
        <v>33750</v>
      </c>
      <c r="K22" s="15"/>
      <c r="L22" s="15">
        <v>33750</v>
      </c>
      <c r="M22" s="15"/>
      <c r="N22" s="15">
        <v>33750</v>
      </c>
      <c r="P22" s="15"/>
    </row>
    <row r="23" spans="1:16" ht="12.75">
      <c r="A23" s="3"/>
      <c r="F23" s="15"/>
      <c r="H23" s="15"/>
      <c r="I23" s="15"/>
      <c r="J23" s="15"/>
      <c r="K23" s="15"/>
      <c r="L23" s="15"/>
      <c r="M23" s="15"/>
      <c r="N23" s="15"/>
      <c r="P23" s="15"/>
    </row>
    <row r="24" spans="1:16" ht="12.75">
      <c r="A24" s="4" t="s">
        <v>14</v>
      </c>
      <c r="B24" s="5" t="s">
        <v>15</v>
      </c>
      <c r="F24" s="15">
        <f>+F25+F26</f>
        <v>807991</v>
      </c>
      <c r="H24" s="15">
        <f>+H25+H26</f>
        <v>802549</v>
      </c>
      <c r="I24" s="15"/>
      <c r="J24" s="15">
        <f>+J25+J26</f>
        <v>812937</v>
      </c>
      <c r="K24" s="15"/>
      <c r="L24" s="15">
        <f>+L25+L26</f>
        <v>823460</v>
      </c>
      <c r="M24" s="15"/>
      <c r="N24" s="15">
        <f>+N25+N26</f>
        <v>834119</v>
      </c>
      <c r="P24" s="15"/>
    </row>
    <row r="25" spans="1:16" ht="12.75">
      <c r="A25" s="4" t="s">
        <v>16</v>
      </c>
      <c r="B25" t="s">
        <v>251</v>
      </c>
      <c r="F25" s="15">
        <v>32297</v>
      </c>
      <c r="H25" s="15">
        <v>40000</v>
      </c>
      <c r="I25" s="15"/>
      <c r="J25" s="15">
        <v>40000</v>
      </c>
      <c r="K25" s="15"/>
      <c r="L25" s="15">
        <v>40000</v>
      </c>
      <c r="M25" s="15"/>
      <c r="N25" s="15">
        <v>40000</v>
      </c>
      <c r="P25" s="15"/>
    </row>
    <row r="26" spans="1:16" ht="12.75">
      <c r="A26" s="4" t="s">
        <v>17</v>
      </c>
      <c r="B26" t="s">
        <v>18</v>
      </c>
      <c r="F26" s="15">
        <v>775694</v>
      </c>
      <c r="H26" s="15">
        <v>762549</v>
      </c>
      <c r="I26" s="15"/>
      <c r="J26" s="15">
        <v>772937</v>
      </c>
      <c r="K26" s="15"/>
      <c r="L26" s="15">
        <v>783460</v>
      </c>
      <c r="M26" s="15"/>
      <c r="N26" s="15">
        <v>794119</v>
      </c>
      <c r="P26" s="15"/>
    </row>
    <row r="27" spans="1:16" ht="12.75">
      <c r="A27" s="4"/>
      <c r="F27" s="15"/>
      <c r="H27" s="15"/>
      <c r="I27" s="15"/>
      <c r="J27" s="15"/>
      <c r="K27" s="15"/>
      <c r="L27" s="15"/>
      <c r="M27" s="15"/>
      <c r="N27" s="15"/>
      <c r="P27" s="15"/>
    </row>
    <row r="28" spans="1:16" ht="12.75">
      <c r="A28" s="4" t="s">
        <v>107</v>
      </c>
      <c r="B28" s="27" t="s">
        <v>108</v>
      </c>
      <c r="F28" s="15">
        <f>+F29+F30</f>
        <v>1753276</v>
      </c>
      <c r="H28" s="15">
        <f>+H29+H30</f>
        <v>1652018</v>
      </c>
      <c r="I28" s="15"/>
      <c r="J28" s="15">
        <f>+J29+J30</f>
        <v>1103284</v>
      </c>
      <c r="K28" s="15"/>
      <c r="L28" s="15">
        <f>+L29+L30</f>
        <v>718436</v>
      </c>
      <c r="M28" s="15"/>
      <c r="N28" s="15">
        <f>+N29+N30</f>
        <v>309508</v>
      </c>
      <c r="P28" s="15"/>
    </row>
    <row r="29" spans="1:16" ht="12.75">
      <c r="A29" s="4" t="s">
        <v>109</v>
      </c>
      <c r="B29" t="s">
        <v>252</v>
      </c>
      <c r="F29" s="15">
        <v>296055</v>
      </c>
      <c r="H29" s="15">
        <v>297216</v>
      </c>
      <c r="I29" s="15"/>
      <c r="J29" s="15">
        <v>301258</v>
      </c>
      <c r="K29" s="15"/>
      <c r="L29" s="15">
        <v>305355</v>
      </c>
      <c r="M29" s="15"/>
      <c r="N29" s="15">
        <v>309508</v>
      </c>
      <c r="P29" s="15"/>
    </row>
    <row r="30" spans="1:16" ht="12.75">
      <c r="A30" s="4" t="s">
        <v>112</v>
      </c>
      <c r="B30" t="s">
        <v>253</v>
      </c>
      <c r="F30" s="15">
        <v>1457221</v>
      </c>
      <c r="H30" s="15">
        <v>1354802</v>
      </c>
      <c r="I30" s="15"/>
      <c r="J30" s="15">
        <v>802026</v>
      </c>
      <c r="K30" s="15"/>
      <c r="L30" s="15">
        <v>413081</v>
      </c>
      <c r="M30" s="15"/>
      <c r="N30" s="15">
        <v>0</v>
      </c>
      <c r="P30" s="15"/>
    </row>
    <row r="31" spans="1:16" ht="12.75">
      <c r="A31" s="3"/>
      <c r="F31" s="15"/>
      <c r="H31" s="15"/>
      <c r="I31" s="15"/>
      <c r="J31" s="15"/>
      <c r="K31" s="15"/>
      <c r="L31" s="15"/>
      <c r="M31" s="15"/>
      <c r="N31" s="15"/>
      <c r="P31" s="15"/>
    </row>
    <row r="32" spans="1:16" ht="12.75">
      <c r="A32" s="4" t="s">
        <v>19</v>
      </c>
      <c r="B32" s="5" t="s">
        <v>20</v>
      </c>
      <c r="F32" s="15">
        <f>SUM(F33:F39)</f>
        <v>2497804</v>
      </c>
      <c r="H32" s="15">
        <f>SUM(H33:H39)</f>
        <v>2329206</v>
      </c>
      <c r="I32" s="15"/>
      <c r="J32" s="15">
        <f>SUM(J33:J39)</f>
        <v>2339594</v>
      </c>
      <c r="K32" s="15"/>
      <c r="L32" s="15">
        <f>SUM(L33:L39)</f>
        <v>2350117</v>
      </c>
      <c r="M32" s="15"/>
      <c r="N32" s="15">
        <f>SUM(N33:N39)</f>
        <v>2360776</v>
      </c>
      <c r="P32" s="15"/>
    </row>
    <row r="33" spans="1:16" ht="12.75">
      <c r="A33" s="4" t="s">
        <v>21</v>
      </c>
      <c r="B33" t="s">
        <v>22</v>
      </c>
      <c r="F33" s="15">
        <v>12891</v>
      </c>
      <c r="H33" s="15">
        <v>13206</v>
      </c>
      <c r="I33" s="15"/>
      <c r="J33" s="15">
        <v>13206</v>
      </c>
      <c r="K33" s="15"/>
      <c r="L33" s="15">
        <v>13206</v>
      </c>
      <c r="M33" s="15"/>
      <c r="N33" s="15">
        <v>13206</v>
      </c>
      <c r="P33" s="15"/>
    </row>
    <row r="34" spans="1:16" ht="12.75">
      <c r="A34" s="4" t="s">
        <v>23</v>
      </c>
      <c r="B34" t="s">
        <v>24</v>
      </c>
      <c r="F34" s="15">
        <v>361974</v>
      </c>
      <c r="H34" s="15">
        <v>300000</v>
      </c>
      <c r="I34" s="15"/>
      <c r="J34" s="15">
        <v>300000</v>
      </c>
      <c r="K34" s="15"/>
      <c r="L34" s="15">
        <v>300000</v>
      </c>
      <c r="M34" s="15"/>
      <c r="N34" s="15">
        <v>300000</v>
      </c>
      <c r="P34" s="15"/>
    </row>
    <row r="35" spans="1:16" ht="12.75">
      <c r="A35" s="4" t="s">
        <v>25</v>
      </c>
      <c r="B35" t="s">
        <v>26</v>
      </c>
      <c r="F35" s="15">
        <v>12891</v>
      </c>
      <c r="H35" s="15">
        <v>13206</v>
      </c>
      <c r="I35" s="15"/>
      <c r="J35" s="15">
        <v>13206</v>
      </c>
      <c r="K35" s="15"/>
      <c r="L35" s="15">
        <v>13206</v>
      </c>
      <c r="M35" s="15"/>
      <c r="N35" s="15">
        <v>13206</v>
      </c>
      <c r="P35" s="15"/>
    </row>
    <row r="36" spans="1:16" ht="12.75">
      <c r="A36" s="4" t="s">
        <v>27</v>
      </c>
      <c r="B36" t="s">
        <v>28</v>
      </c>
      <c r="F36" s="15">
        <v>1077</v>
      </c>
      <c r="H36" s="15">
        <v>15000</v>
      </c>
      <c r="I36" s="15"/>
      <c r="J36" s="15">
        <v>15000</v>
      </c>
      <c r="K36" s="15"/>
      <c r="L36" s="15">
        <v>15000</v>
      </c>
      <c r="M36" s="15"/>
      <c r="N36" s="15">
        <v>15000</v>
      </c>
      <c r="P36" s="15"/>
    </row>
    <row r="37" spans="1:16" ht="12.75">
      <c r="A37" s="4" t="s">
        <v>29</v>
      </c>
      <c r="B37" t="s">
        <v>30</v>
      </c>
      <c r="F37" s="15">
        <v>29004</v>
      </c>
      <c r="H37" s="15">
        <v>29714</v>
      </c>
      <c r="I37" s="15"/>
      <c r="J37" s="15">
        <v>29714</v>
      </c>
      <c r="K37" s="15"/>
      <c r="L37" s="15">
        <v>29714</v>
      </c>
      <c r="M37" s="15"/>
      <c r="N37" s="15">
        <v>29714</v>
      </c>
      <c r="P37" s="15"/>
    </row>
    <row r="38" spans="1:16" ht="12.75">
      <c r="A38" s="4" t="s">
        <v>31</v>
      </c>
      <c r="B38" t="s">
        <v>32</v>
      </c>
      <c r="F38" s="15">
        <v>867580</v>
      </c>
      <c r="H38" s="15">
        <v>852705</v>
      </c>
      <c r="I38" s="15"/>
      <c r="J38" s="15">
        <v>863093</v>
      </c>
      <c r="K38" s="15"/>
      <c r="L38" s="15">
        <v>873616</v>
      </c>
      <c r="M38" s="15"/>
      <c r="N38" s="15">
        <v>884275</v>
      </c>
      <c r="P38" s="15"/>
    </row>
    <row r="39" spans="1:16" ht="12.75">
      <c r="A39" s="4" t="s">
        <v>33</v>
      </c>
      <c r="B39" t="s">
        <v>254</v>
      </c>
      <c r="F39" s="15">
        <v>1212387</v>
      </c>
      <c r="H39" s="15">
        <v>1105375</v>
      </c>
      <c r="I39" s="15"/>
      <c r="J39" s="15">
        <v>1105375</v>
      </c>
      <c r="K39" s="15"/>
      <c r="L39" s="15">
        <v>1105375</v>
      </c>
      <c r="M39" s="15"/>
      <c r="N39" s="15">
        <v>1105375</v>
      </c>
      <c r="P39" s="15"/>
    </row>
    <row r="40" spans="1:16" ht="12.75">
      <c r="A40" s="3"/>
      <c r="F40" s="15"/>
      <c r="H40" s="15"/>
      <c r="I40" s="15"/>
      <c r="J40" s="15"/>
      <c r="K40" s="15"/>
      <c r="L40" s="15"/>
      <c r="M40" s="15"/>
      <c r="N40" s="15"/>
      <c r="P40" s="15"/>
    </row>
    <row r="41" spans="1:16" ht="12.75">
      <c r="A41" s="4" t="s">
        <v>34</v>
      </c>
      <c r="B41" s="5" t="s">
        <v>35</v>
      </c>
      <c r="F41" s="15">
        <f>+F42+F43+F44</f>
        <v>2409192</v>
      </c>
      <c r="H41" s="15">
        <f>+H42+H43+H44</f>
        <v>2082193</v>
      </c>
      <c r="I41" s="15"/>
      <c r="J41" s="15">
        <f>+J42+J43+J44</f>
        <v>2109878</v>
      </c>
      <c r="K41" s="15"/>
      <c r="L41" s="15">
        <f>+L42+L43+L44</f>
        <v>2137922</v>
      </c>
      <c r="M41" s="15"/>
      <c r="N41" s="15">
        <f>+N42+N43+N44</f>
        <v>2166329</v>
      </c>
      <c r="P41" s="15"/>
    </row>
    <row r="42" spans="1:16" ht="12.75">
      <c r="A42" s="4" t="s">
        <v>36</v>
      </c>
      <c r="B42" t="s">
        <v>37</v>
      </c>
      <c r="F42" s="15">
        <v>2240468</v>
      </c>
      <c r="H42" s="15">
        <v>1933062</v>
      </c>
      <c r="I42" s="15"/>
      <c r="J42" s="15">
        <v>1959396</v>
      </c>
      <c r="K42" s="15"/>
      <c r="L42" s="15">
        <v>1986072</v>
      </c>
      <c r="M42" s="15"/>
      <c r="N42" s="15">
        <v>2013093</v>
      </c>
      <c r="P42" s="15"/>
    </row>
    <row r="43" spans="1:16" ht="12.75">
      <c r="A43" s="4" t="s">
        <v>38</v>
      </c>
      <c r="B43" t="s">
        <v>39</v>
      </c>
      <c r="F43" s="15">
        <v>114896</v>
      </c>
      <c r="H43" s="15">
        <v>99131</v>
      </c>
      <c r="I43" s="15"/>
      <c r="J43" s="15">
        <v>100482</v>
      </c>
      <c r="K43" s="15"/>
      <c r="L43" s="15">
        <v>101850</v>
      </c>
      <c r="M43" s="15"/>
      <c r="N43" s="15">
        <v>103236</v>
      </c>
      <c r="P43" s="15"/>
    </row>
    <row r="44" spans="1:16" ht="12.75">
      <c r="A44" s="4" t="s">
        <v>40</v>
      </c>
      <c r="B44" t="s">
        <v>41</v>
      </c>
      <c r="F44" s="15">
        <v>53828</v>
      </c>
      <c r="H44" s="15">
        <v>50000</v>
      </c>
      <c r="I44" s="15"/>
      <c r="J44" s="15">
        <v>50000</v>
      </c>
      <c r="K44" s="15"/>
      <c r="L44" s="15">
        <v>50000</v>
      </c>
      <c r="M44" s="15"/>
      <c r="N44" s="15">
        <v>50000</v>
      </c>
      <c r="P44" s="15"/>
    </row>
    <row r="45" spans="1:16" ht="12.75">
      <c r="A45" s="3"/>
      <c r="F45" s="15"/>
      <c r="H45" s="15"/>
      <c r="I45" s="15"/>
      <c r="J45" s="15"/>
      <c r="K45" s="15"/>
      <c r="L45" s="15"/>
      <c r="M45" s="15"/>
      <c r="N45" s="15"/>
      <c r="P45" s="15"/>
    </row>
    <row r="46" spans="1:16" ht="12.75">
      <c r="A46" s="3"/>
      <c r="F46" s="15"/>
      <c r="H46" s="15"/>
      <c r="I46" s="15"/>
      <c r="J46" s="15"/>
      <c r="K46" s="15"/>
      <c r="L46" s="15"/>
      <c r="M46" s="15"/>
      <c r="N46" s="15"/>
      <c r="P46" s="15"/>
    </row>
    <row r="47" spans="1:16" ht="12.75">
      <c r="A47" s="6" t="s">
        <v>145</v>
      </c>
      <c r="B47" s="7" t="s">
        <v>42</v>
      </c>
      <c r="F47" s="23">
        <f>+F49+F53+F59+F67+F72+F79+F84+F88</f>
        <v>1605159</v>
      </c>
      <c r="H47" s="23">
        <f>+H49+H53+H59+H67+H72+H79+H84+H88</f>
        <v>1653000</v>
      </c>
      <c r="I47" s="23"/>
      <c r="J47" s="23">
        <f>+J49+J53+J59+J67+J72+J79+J84+J88</f>
        <v>1653000</v>
      </c>
      <c r="K47" s="23"/>
      <c r="L47" s="23">
        <f>+L49+L53+L59+L67+L72+L79+L84+L88</f>
        <v>1653000</v>
      </c>
      <c r="M47" s="23"/>
      <c r="N47" s="23">
        <f>+N49+N53+N59+N67+N72+N79+N84+N88</f>
        <v>1653000</v>
      </c>
      <c r="P47" s="23"/>
    </row>
    <row r="48" spans="1:16" ht="12.75">
      <c r="A48" s="3"/>
      <c r="F48" s="15"/>
      <c r="H48" s="15"/>
      <c r="I48" s="15"/>
      <c r="J48" s="15"/>
      <c r="K48" s="15"/>
      <c r="L48" s="15"/>
      <c r="M48" s="15"/>
      <c r="N48" s="15"/>
      <c r="P48" s="15"/>
    </row>
    <row r="49" spans="1:16" ht="12.75">
      <c r="A49" s="4" t="s">
        <v>146</v>
      </c>
      <c r="B49" s="5" t="s">
        <v>147</v>
      </c>
      <c r="F49" s="15">
        <f>+F50+F51</f>
        <v>57058</v>
      </c>
      <c r="H49" s="15">
        <f>+H50+H51</f>
        <v>60000</v>
      </c>
      <c r="I49" s="15"/>
      <c r="J49" s="15">
        <f>+J50+J51</f>
        <v>60000</v>
      </c>
      <c r="K49" s="15"/>
      <c r="L49" s="15">
        <f>+L50+L51</f>
        <v>60000</v>
      </c>
      <c r="M49" s="15"/>
      <c r="N49" s="15">
        <f>+N50+N51</f>
        <v>60000</v>
      </c>
      <c r="P49" s="15"/>
    </row>
    <row r="50" spans="1:16" ht="12.75">
      <c r="A50" s="4" t="s">
        <v>148</v>
      </c>
      <c r="B50" t="s">
        <v>149</v>
      </c>
      <c r="F50" s="15">
        <v>53828</v>
      </c>
      <c r="H50" s="15">
        <v>50000</v>
      </c>
      <c r="I50" s="15"/>
      <c r="J50" s="15">
        <v>50000</v>
      </c>
      <c r="K50" s="15"/>
      <c r="L50" s="15">
        <v>50000</v>
      </c>
      <c r="M50" s="15"/>
      <c r="N50" s="15">
        <v>50000</v>
      </c>
      <c r="P50" s="15"/>
    </row>
    <row r="51" spans="1:16" ht="12.75">
      <c r="A51" s="4" t="s">
        <v>150</v>
      </c>
      <c r="B51" t="s">
        <v>151</v>
      </c>
      <c r="F51" s="15">
        <v>3230</v>
      </c>
      <c r="H51" s="15">
        <v>10000</v>
      </c>
      <c r="I51" s="15"/>
      <c r="J51" s="15">
        <v>10000</v>
      </c>
      <c r="K51" s="15"/>
      <c r="L51" s="15">
        <v>10000</v>
      </c>
      <c r="M51" s="15"/>
      <c r="N51" s="15">
        <v>10000</v>
      </c>
      <c r="P51" s="15"/>
    </row>
    <row r="52" spans="1:16" ht="12.75">
      <c r="A52" s="8"/>
      <c r="F52" s="15"/>
      <c r="H52" s="15"/>
      <c r="I52" s="15"/>
      <c r="J52" s="15"/>
      <c r="K52" s="15"/>
      <c r="L52" s="15"/>
      <c r="M52" s="15"/>
      <c r="N52" s="15"/>
      <c r="P52" s="15"/>
    </row>
    <row r="53" spans="1:16" ht="12.75">
      <c r="A53" s="4" t="s">
        <v>152</v>
      </c>
      <c r="B53" s="5" t="s">
        <v>153</v>
      </c>
      <c r="F53" s="15">
        <f>+F54+F55+F56+F57</f>
        <v>8612</v>
      </c>
      <c r="H53" s="15">
        <f>+H54+H55+H56+H57</f>
        <v>6000</v>
      </c>
      <c r="I53" s="15"/>
      <c r="J53" s="15">
        <f>+J54+J55+J56+J57</f>
        <v>6000</v>
      </c>
      <c r="K53" s="15"/>
      <c r="L53" s="15">
        <f>+L54+L55+L56+L57</f>
        <v>6000</v>
      </c>
      <c r="M53" s="15"/>
      <c r="N53" s="15">
        <f>+N54+N55+N56+N57</f>
        <v>6000</v>
      </c>
      <c r="P53" s="15"/>
    </row>
    <row r="54" spans="1:16" ht="12.75">
      <c r="A54" s="4" t="s">
        <v>154</v>
      </c>
      <c r="B54" t="s">
        <v>155</v>
      </c>
      <c r="F54" s="15">
        <v>3230</v>
      </c>
      <c r="H54" s="15">
        <v>1000</v>
      </c>
      <c r="I54" s="15"/>
      <c r="J54" s="15">
        <v>1000</v>
      </c>
      <c r="K54" s="15"/>
      <c r="L54" s="15">
        <v>1000</v>
      </c>
      <c r="M54" s="15"/>
      <c r="N54" s="15">
        <v>1000</v>
      </c>
      <c r="P54" s="15"/>
    </row>
    <row r="55" spans="1:16" ht="12.75">
      <c r="A55" s="4" t="s">
        <v>156</v>
      </c>
      <c r="B55" t="s">
        <v>157</v>
      </c>
      <c r="F55" s="15">
        <v>1076</v>
      </c>
      <c r="H55" s="15">
        <v>3000</v>
      </c>
      <c r="I55" s="15"/>
      <c r="J55" s="15">
        <v>3000</v>
      </c>
      <c r="K55" s="15"/>
      <c r="L55" s="15">
        <v>3000</v>
      </c>
      <c r="M55" s="15"/>
      <c r="N55" s="15">
        <v>3000</v>
      </c>
      <c r="P55" s="15"/>
    </row>
    <row r="56" spans="1:16" ht="12.75">
      <c r="A56" s="4" t="s">
        <v>158</v>
      </c>
      <c r="B56" t="s">
        <v>159</v>
      </c>
      <c r="F56" s="15">
        <v>3230</v>
      </c>
      <c r="H56" s="15">
        <v>1000</v>
      </c>
      <c r="I56" s="15"/>
      <c r="J56" s="15">
        <v>1000</v>
      </c>
      <c r="K56" s="15"/>
      <c r="L56" s="15">
        <v>1000</v>
      </c>
      <c r="M56" s="15"/>
      <c r="N56" s="15">
        <v>1000</v>
      </c>
      <c r="P56" s="15"/>
    </row>
    <row r="57" spans="1:16" ht="12.75">
      <c r="A57" s="4">
        <v>129</v>
      </c>
      <c r="B57" t="s">
        <v>151</v>
      </c>
      <c r="F57" s="15">
        <v>1076</v>
      </c>
      <c r="H57" s="15">
        <v>1000</v>
      </c>
      <c r="I57" s="15"/>
      <c r="J57" s="15">
        <v>1000</v>
      </c>
      <c r="K57" s="15"/>
      <c r="L57" s="15">
        <v>1000</v>
      </c>
      <c r="M57" s="15"/>
      <c r="N57" s="15">
        <v>1000</v>
      </c>
      <c r="P57" s="15"/>
    </row>
    <row r="58" spans="1:16" ht="12.75">
      <c r="A58" s="8"/>
      <c r="F58" s="15"/>
      <c r="H58" s="15"/>
      <c r="I58" s="15"/>
      <c r="J58" s="15"/>
      <c r="K58" s="15"/>
      <c r="L58" s="15"/>
      <c r="M58" s="15"/>
      <c r="N58" s="15"/>
      <c r="P58" s="15"/>
    </row>
    <row r="59" spans="1:16" ht="12.75">
      <c r="A59" s="4" t="s">
        <v>160</v>
      </c>
      <c r="B59" s="5" t="s">
        <v>161</v>
      </c>
      <c r="F59" s="15">
        <f>SUM(F60:F65)</f>
        <v>307898</v>
      </c>
      <c r="H59" s="15">
        <f>SUM(H60:H65)</f>
        <v>301000</v>
      </c>
      <c r="I59" s="15"/>
      <c r="J59" s="15">
        <f>SUM(J60:J65)</f>
        <v>301000</v>
      </c>
      <c r="K59" s="15"/>
      <c r="L59" s="15">
        <f>SUM(L60:L65)</f>
        <v>301000</v>
      </c>
      <c r="M59" s="15"/>
      <c r="N59" s="15">
        <f>SUM(N60:N65)</f>
        <v>301000</v>
      </c>
      <c r="P59" s="15"/>
    </row>
    <row r="60" spans="1:16" ht="12.75">
      <c r="A60" s="4" t="s">
        <v>162</v>
      </c>
      <c r="B60" t="s">
        <v>163</v>
      </c>
      <c r="F60" s="15">
        <v>64594</v>
      </c>
      <c r="H60" s="15">
        <v>60000</v>
      </c>
      <c r="I60" s="15"/>
      <c r="J60" s="15">
        <v>60000</v>
      </c>
      <c r="K60" s="15"/>
      <c r="L60" s="15">
        <v>60000</v>
      </c>
      <c r="M60" s="15"/>
      <c r="N60" s="15">
        <v>60000</v>
      </c>
      <c r="P60" s="15"/>
    </row>
    <row r="61" spans="1:16" ht="12.75">
      <c r="A61" s="8">
        <v>132</v>
      </c>
      <c r="B61" t="s">
        <v>164</v>
      </c>
      <c r="F61" s="15">
        <v>32297</v>
      </c>
      <c r="H61" s="15">
        <v>30000</v>
      </c>
      <c r="I61" s="15"/>
      <c r="J61" s="15">
        <v>30000</v>
      </c>
      <c r="K61" s="15"/>
      <c r="L61" s="15">
        <v>30000</v>
      </c>
      <c r="M61" s="15"/>
      <c r="N61" s="15">
        <v>30000</v>
      </c>
      <c r="P61" s="15"/>
    </row>
    <row r="62" spans="1:16" ht="12.75">
      <c r="A62" s="8">
        <v>133</v>
      </c>
      <c r="B62" t="s">
        <v>165</v>
      </c>
      <c r="F62" s="15">
        <v>10766</v>
      </c>
      <c r="H62" s="15">
        <v>5000</v>
      </c>
      <c r="I62" s="15"/>
      <c r="J62" s="15">
        <v>5000</v>
      </c>
      <c r="K62" s="15"/>
      <c r="L62" s="15">
        <v>5000</v>
      </c>
      <c r="M62" s="15"/>
      <c r="N62" s="15">
        <v>5000</v>
      </c>
      <c r="P62" s="15"/>
    </row>
    <row r="63" spans="1:16" ht="12.75">
      <c r="A63" s="8">
        <v>134</v>
      </c>
      <c r="B63" t="s">
        <v>166</v>
      </c>
      <c r="F63" s="15">
        <v>193782</v>
      </c>
      <c r="H63" s="15">
        <v>200000</v>
      </c>
      <c r="I63" s="15"/>
      <c r="J63" s="15">
        <v>200000</v>
      </c>
      <c r="K63" s="15"/>
      <c r="L63" s="15">
        <v>200000</v>
      </c>
      <c r="M63" s="15"/>
      <c r="N63" s="15">
        <v>200000</v>
      </c>
      <c r="P63" s="15"/>
    </row>
    <row r="64" spans="1:16" ht="12.75">
      <c r="A64" s="8">
        <v>135</v>
      </c>
      <c r="B64" t="s">
        <v>167</v>
      </c>
      <c r="F64" s="15">
        <v>5383</v>
      </c>
      <c r="H64" s="15">
        <v>5000</v>
      </c>
      <c r="I64" s="15"/>
      <c r="J64" s="15">
        <v>5000</v>
      </c>
      <c r="K64" s="15"/>
      <c r="L64" s="15">
        <v>5000</v>
      </c>
      <c r="M64" s="15"/>
      <c r="N64" s="15">
        <v>5000</v>
      </c>
      <c r="P64" s="15"/>
    </row>
    <row r="65" spans="1:16" ht="12.75">
      <c r="A65" s="8">
        <v>136</v>
      </c>
      <c r="B65" t="s">
        <v>168</v>
      </c>
      <c r="F65" s="15">
        <v>1076</v>
      </c>
      <c r="H65" s="15">
        <v>1000</v>
      </c>
      <c r="I65" s="15"/>
      <c r="J65" s="15">
        <v>1000</v>
      </c>
      <c r="K65" s="15"/>
      <c r="L65" s="15">
        <v>1000</v>
      </c>
      <c r="M65" s="15"/>
      <c r="N65" s="15">
        <v>1000</v>
      </c>
      <c r="P65" s="15"/>
    </row>
    <row r="66" spans="1:16" ht="12.75">
      <c r="A66" s="8"/>
      <c r="F66" s="15"/>
      <c r="H66" s="15"/>
      <c r="I66" s="15"/>
      <c r="J66" s="15"/>
      <c r="K66" s="15"/>
      <c r="L66" s="15"/>
      <c r="M66" s="15"/>
      <c r="N66" s="15"/>
      <c r="P66" s="15"/>
    </row>
    <row r="67" spans="1:16" ht="12.75">
      <c r="A67" s="8">
        <v>14</v>
      </c>
      <c r="B67" s="5" t="s">
        <v>169</v>
      </c>
      <c r="F67" s="15">
        <f>+F68+F69+F70</f>
        <v>1079796</v>
      </c>
      <c r="H67" s="15">
        <f>+H68+H69+H70</f>
        <v>1106000</v>
      </c>
      <c r="I67" s="15"/>
      <c r="J67" s="15">
        <f>+J68+J69+J70</f>
        <v>1106000</v>
      </c>
      <c r="K67" s="15"/>
      <c r="L67" s="15">
        <f>+L68+L69+L70</f>
        <v>1106000</v>
      </c>
      <c r="M67" s="15"/>
      <c r="N67" s="15">
        <f>+N68+N69+N70</f>
        <v>1106000</v>
      </c>
      <c r="P67" s="15"/>
    </row>
    <row r="68" spans="1:16" ht="12.75">
      <c r="A68" s="8">
        <v>141</v>
      </c>
      <c r="B68" t="s">
        <v>170</v>
      </c>
      <c r="F68" s="15">
        <v>1076566</v>
      </c>
      <c r="H68" s="15">
        <v>1100000</v>
      </c>
      <c r="I68" s="15"/>
      <c r="J68" s="15">
        <v>1100000</v>
      </c>
      <c r="K68" s="15"/>
      <c r="L68" s="15">
        <v>1100000</v>
      </c>
      <c r="M68" s="15"/>
      <c r="N68" s="15">
        <v>1100000</v>
      </c>
      <c r="P68" s="15"/>
    </row>
    <row r="69" spans="1:16" ht="12.75">
      <c r="A69" s="8">
        <v>143</v>
      </c>
      <c r="B69" t="s">
        <v>171</v>
      </c>
      <c r="F69" s="15">
        <v>1615</v>
      </c>
      <c r="H69" s="15">
        <v>2000</v>
      </c>
      <c r="I69" s="15"/>
      <c r="J69" s="15">
        <v>2000</v>
      </c>
      <c r="K69" s="15"/>
      <c r="L69" s="15">
        <v>2000</v>
      </c>
      <c r="M69" s="15"/>
      <c r="N69" s="15">
        <v>2000</v>
      </c>
      <c r="P69" s="15"/>
    </row>
    <row r="70" spans="1:16" ht="12.75">
      <c r="A70" s="8">
        <v>145</v>
      </c>
      <c r="B70" t="s">
        <v>172</v>
      </c>
      <c r="F70" s="15">
        <v>1615</v>
      </c>
      <c r="H70" s="15">
        <v>4000</v>
      </c>
      <c r="I70" s="15"/>
      <c r="J70" s="15">
        <v>4000</v>
      </c>
      <c r="K70" s="15"/>
      <c r="L70" s="15">
        <v>4000</v>
      </c>
      <c r="M70" s="15"/>
      <c r="N70" s="15">
        <v>4000</v>
      </c>
      <c r="P70" s="15"/>
    </row>
    <row r="71" spans="1:16" ht="12.75">
      <c r="A71" s="8"/>
      <c r="F71" s="15"/>
      <c r="H71" s="15"/>
      <c r="I71" s="15"/>
      <c r="J71" s="15"/>
      <c r="K71" s="15"/>
      <c r="L71" s="15"/>
      <c r="M71" s="15"/>
      <c r="N71" s="15"/>
      <c r="P71" s="15"/>
    </row>
    <row r="72" spans="1:16" ht="12.75">
      <c r="A72" s="8">
        <v>15</v>
      </c>
      <c r="B72" s="5" t="s">
        <v>173</v>
      </c>
      <c r="F72" s="15">
        <f>+F73+F74+F75+F76+F77</f>
        <v>43062</v>
      </c>
      <c r="H72" s="15">
        <f>+H73+H74+H75+H76+H77</f>
        <v>43000</v>
      </c>
      <c r="I72" s="15"/>
      <c r="J72" s="15">
        <f>+J73+J74+J75+J76+J77</f>
        <v>43000</v>
      </c>
      <c r="K72" s="15"/>
      <c r="L72" s="15">
        <f>+L73+L74+L75+L76+L77</f>
        <v>43000</v>
      </c>
      <c r="M72" s="15"/>
      <c r="N72" s="15">
        <f>+N73+N74+N75+N76+N77</f>
        <v>43000</v>
      </c>
      <c r="P72" s="15"/>
    </row>
    <row r="73" spans="1:16" ht="12.75">
      <c r="A73" s="8">
        <v>151</v>
      </c>
      <c r="B73" t="s">
        <v>174</v>
      </c>
      <c r="F73" s="15">
        <v>1615</v>
      </c>
      <c r="H73" s="15">
        <v>10000</v>
      </c>
      <c r="I73" s="15"/>
      <c r="J73" s="15">
        <v>10000</v>
      </c>
      <c r="K73" s="15"/>
      <c r="L73" s="15">
        <v>10000</v>
      </c>
      <c r="M73" s="15"/>
      <c r="N73" s="15">
        <v>10000</v>
      </c>
      <c r="P73" s="15"/>
    </row>
    <row r="74" spans="1:16" ht="12.75">
      <c r="A74" s="8">
        <v>152</v>
      </c>
      <c r="B74" t="s">
        <v>175</v>
      </c>
      <c r="F74" s="15">
        <v>2691</v>
      </c>
      <c r="H74" s="15">
        <v>2000</v>
      </c>
      <c r="I74" s="15"/>
      <c r="J74" s="15">
        <v>2000</v>
      </c>
      <c r="K74" s="15"/>
      <c r="L74" s="15">
        <v>2000</v>
      </c>
      <c r="M74" s="15"/>
      <c r="N74" s="15">
        <v>2000</v>
      </c>
      <c r="P74" s="15"/>
    </row>
    <row r="75" spans="1:16" ht="12.75">
      <c r="A75" s="8">
        <v>154</v>
      </c>
      <c r="B75" t="s">
        <v>176</v>
      </c>
      <c r="F75" s="15">
        <v>21531</v>
      </c>
      <c r="H75" s="15">
        <v>10000</v>
      </c>
      <c r="I75" s="15"/>
      <c r="J75" s="15">
        <v>10000</v>
      </c>
      <c r="K75" s="15"/>
      <c r="L75" s="15">
        <v>10000</v>
      </c>
      <c r="M75" s="15"/>
      <c r="N75" s="15">
        <v>10000</v>
      </c>
      <c r="P75" s="15"/>
    </row>
    <row r="76" spans="1:16" ht="12.75">
      <c r="A76" s="8">
        <v>156</v>
      </c>
      <c r="B76" t="s">
        <v>177</v>
      </c>
      <c r="F76" s="15">
        <v>1077</v>
      </c>
      <c r="H76" s="15">
        <v>1000</v>
      </c>
      <c r="I76" s="15"/>
      <c r="J76" s="15">
        <v>1000</v>
      </c>
      <c r="K76" s="15"/>
      <c r="L76" s="15">
        <v>1000</v>
      </c>
      <c r="M76" s="15"/>
      <c r="N76" s="15">
        <v>1000</v>
      </c>
      <c r="P76" s="15"/>
    </row>
    <row r="77" spans="1:16" ht="12.75">
      <c r="A77" s="8">
        <v>157</v>
      </c>
      <c r="B77" t="s">
        <v>178</v>
      </c>
      <c r="F77" s="15">
        <v>16148</v>
      </c>
      <c r="H77" s="15">
        <v>20000</v>
      </c>
      <c r="I77" s="15"/>
      <c r="J77" s="15">
        <v>20000</v>
      </c>
      <c r="K77" s="15"/>
      <c r="L77" s="15">
        <v>20000</v>
      </c>
      <c r="M77" s="15"/>
      <c r="N77" s="15">
        <v>20000</v>
      </c>
      <c r="P77" s="15"/>
    </row>
    <row r="78" spans="1:16" ht="12.75">
      <c r="A78" s="8"/>
      <c r="F78" s="15"/>
      <c r="H78" s="15"/>
      <c r="I78" s="15"/>
      <c r="J78" s="15"/>
      <c r="K78" s="15"/>
      <c r="L78" s="15"/>
      <c r="M78" s="15"/>
      <c r="N78" s="15"/>
      <c r="P78" s="15"/>
    </row>
    <row r="79" spans="1:16" ht="12.75">
      <c r="A79" s="8">
        <v>16</v>
      </c>
      <c r="B79" s="5" t="s">
        <v>179</v>
      </c>
      <c r="F79" s="15">
        <f>+F80+F81+F82</f>
        <v>12919</v>
      </c>
      <c r="H79" s="15">
        <f>+H80+H81+H82</f>
        <v>12000</v>
      </c>
      <c r="I79" s="15"/>
      <c r="J79" s="15">
        <f>+J80+J81+J82</f>
        <v>12000</v>
      </c>
      <c r="K79" s="15"/>
      <c r="L79" s="15">
        <f>+L80+L81+L82</f>
        <v>12000</v>
      </c>
      <c r="M79" s="15"/>
      <c r="N79" s="15">
        <f>+N80+N81+N82</f>
        <v>12000</v>
      </c>
      <c r="P79" s="15"/>
    </row>
    <row r="80" spans="1:16" ht="12.75">
      <c r="A80" s="8">
        <v>161</v>
      </c>
      <c r="B80" t="s">
        <v>180</v>
      </c>
      <c r="F80" s="15">
        <v>1076</v>
      </c>
      <c r="H80" s="15">
        <v>1000</v>
      </c>
      <c r="I80" s="15"/>
      <c r="J80" s="15">
        <v>1000</v>
      </c>
      <c r="K80" s="15"/>
      <c r="L80" s="15">
        <v>1000</v>
      </c>
      <c r="M80" s="15"/>
      <c r="N80" s="15">
        <v>1000</v>
      </c>
      <c r="P80" s="15"/>
    </row>
    <row r="81" spans="1:16" ht="12.75">
      <c r="A81" s="8">
        <v>162</v>
      </c>
      <c r="B81" t="s">
        <v>181</v>
      </c>
      <c r="F81" s="15">
        <v>10766</v>
      </c>
      <c r="H81" s="15">
        <v>10000</v>
      </c>
      <c r="I81" s="15"/>
      <c r="J81" s="15">
        <v>10000</v>
      </c>
      <c r="K81" s="15"/>
      <c r="L81" s="15">
        <v>10000</v>
      </c>
      <c r="M81" s="15"/>
      <c r="N81" s="15">
        <v>10000</v>
      </c>
      <c r="P81" s="15"/>
    </row>
    <row r="82" spans="1:16" ht="12.75">
      <c r="A82" s="8">
        <v>163</v>
      </c>
      <c r="B82" t="s">
        <v>182</v>
      </c>
      <c r="F82" s="15">
        <v>1077</v>
      </c>
      <c r="H82" s="15">
        <v>1000</v>
      </c>
      <c r="I82" s="15"/>
      <c r="J82" s="15">
        <v>1000</v>
      </c>
      <c r="K82" s="15"/>
      <c r="L82" s="15">
        <v>1000</v>
      </c>
      <c r="M82" s="15"/>
      <c r="N82" s="15">
        <v>1000</v>
      </c>
      <c r="P82" s="15"/>
    </row>
    <row r="83" spans="1:16" ht="12.75">
      <c r="A83" s="8"/>
      <c r="F83" s="15"/>
      <c r="H83" s="15"/>
      <c r="I83" s="15"/>
      <c r="J83" s="15"/>
      <c r="K83" s="15"/>
      <c r="L83" s="15"/>
      <c r="M83" s="15"/>
      <c r="N83" s="15"/>
      <c r="P83" s="15"/>
    </row>
    <row r="84" spans="1:16" ht="12.75">
      <c r="A84" s="8">
        <v>17</v>
      </c>
      <c r="B84" s="5" t="s">
        <v>183</v>
      </c>
      <c r="F84" s="15">
        <f>+F85+F86</f>
        <v>22608</v>
      </c>
      <c r="H84" s="15">
        <f>+H85+H86</f>
        <v>21000</v>
      </c>
      <c r="I84" s="15"/>
      <c r="J84" s="15">
        <f>+J85+J86</f>
        <v>21000</v>
      </c>
      <c r="K84" s="15"/>
      <c r="L84" s="15">
        <f>+L85+L86</f>
        <v>21000</v>
      </c>
      <c r="M84" s="15"/>
      <c r="N84" s="15">
        <f>+N85+N86</f>
        <v>21000</v>
      </c>
      <c r="P84" s="15"/>
    </row>
    <row r="85" spans="1:16" ht="12.75">
      <c r="A85" s="8">
        <v>171</v>
      </c>
      <c r="B85" t="s">
        <v>184</v>
      </c>
      <c r="F85" s="15">
        <v>21531</v>
      </c>
      <c r="H85" s="15">
        <v>20000</v>
      </c>
      <c r="I85" s="15"/>
      <c r="J85" s="15">
        <v>20000</v>
      </c>
      <c r="K85" s="15"/>
      <c r="L85" s="15">
        <v>20000</v>
      </c>
      <c r="M85" s="15"/>
      <c r="N85" s="15">
        <v>20000</v>
      </c>
      <c r="P85" s="15"/>
    </row>
    <row r="86" spans="1:16" ht="12.75">
      <c r="A86" s="8">
        <v>179</v>
      </c>
      <c r="B86" t="s">
        <v>151</v>
      </c>
      <c r="F86" s="15">
        <v>1077</v>
      </c>
      <c r="H86" s="15">
        <v>1000</v>
      </c>
      <c r="I86" s="15"/>
      <c r="J86" s="15">
        <v>1000</v>
      </c>
      <c r="K86" s="15"/>
      <c r="L86" s="15">
        <v>1000</v>
      </c>
      <c r="M86" s="15"/>
      <c r="N86" s="15">
        <v>1000</v>
      </c>
      <c r="P86" s="15"/>
    </row>
    <row r="87" spans="1:16" ht="12.75">
      <c r="A87" s="8"/>
      <c r="F87" s="15"/>
      <c r="H87" s="15"/>
      <c r="I87" s="15"/>
      <c r="J87" s="15"/>
      <c r="K87" s="15"/>
      <c r="L87" s="15"/>
      <c r="M87" s="15"/>
      <c r="N87" s="15"/>
      <c r="P87" s="15"/>
    </row>
    <row r="88" spans="1:16" ht="12.75">
      <c r="A88" s="8">
        <v>19</v>
      </c>
      <c r="B88" s="5" t="s">
        <v>185</v>
      </c>
      <c r="F88" s="15">
        <f>SUM(F89:F95)</f>
        <v>73206</v>
      </c>
      <c r="H88" s="15">
        <f>SUM(H89:H95)</f>
        <v>104000</v>
      </c>
      <c r="I88" s="15"/>
      <c r="J88" s="15">
        <f>SUM(J89:J95)</f>
        <v>104000</v>
      </c>
      <c r="K88" s="15"/>
      <c r="L88" s="15">
        <f>SUM(L89:L95)</f>
        <v>104000</v>
      </c>
      <c r="M88" s="15"/>
      <c r="N88" s="15">
        <f>SUM(N89:N95)</f>
        <v>104000</v>
      </c>
      <c r="P88" s="15"/>
    </row>
    <row r="89" spans="1:16" ht="12.75">
      <c r="A89" s="8">
        <v>191</v>
      </c>
      <c r="B89" t="s">
        <v>186</v>
      </c>
      <c r="F89" s="15">
        <v>32297</v>
      </c>
      <c r="H89" s="15">
        <v>50000</v>
      </c>
      <c r="I89" s="15"/>
      <c r="J89" s="15">
        <v>50000</v>
      </c>
      <c r="K89" s="15"/>
      <c r="L89" s="15">
        <v>50000</v>
      </c>
      <c r="M89" s="15"/>
      <c r="N89" s="15">
        <v>50000</v>
      </c>
      <c r="P89" s="15"/>
    </row>
    <row r="90" spans="1:16" ht="12.75">
      <c r="A90" s="8">
        <v>192</v>
      </c>
      <c r="B90" t="s">
        <v>187</v>
      </c>
      <c r="F90" s="15">
        <v>5383</v>
      </c>
      <c r="H90" s="15">
        <v>7000</v>
      </c>
      <c r="I90" s="15"/>
      <c r="J90" s="15">
        <v>7000</v>
      </c>
      <c r="K90" s="15"/>
      <c r="L90" s="15">
        <v>7000</v>
      </c>
      <c r="M90" s="15"/>
      <c r="N90" s="15">
        <v>7000</v>
      </c>
      <c r="P90" s="15"/>
    </row>
    <row r="91" spans="1:16" ht="12.75">
      <c r="A91" s="8">
        <v>193</v>
      </c>
      <c r="B91" t="s">
        <v>188</v>
      </c>
      <c r="F91" s="15">
        <v>7536</v>
      </c>
      <c r="H91" s="15">
        <v>5000</v>
      </c>
      <c r="I91" s="15"/>
      <c r="J91" s="15">
        <v>5000</v>
      </c>
      <c r="K91" s="15"/>
      <c r="L91" s="15">
        <v>5000</v>
      </c>
      <c r="M91" s="15"/>
      <c r="N91" s="15">
        <v>5000</v>
      </c>
      <c r="P91" s="15"/>
    </row>
    <row r="92" spans="1:16" ht="12.75">
      <c r="A92" s="8">
        <v>196</v>
      </c>
      <c r="B92" t="s">
        <v>189</v>
      </c>
      <c r="F92" s="15">
        <v>1076</v>
      </c>
      <c r="H92" s="15">
        <v>2000</v>
      </c>
      <c r="I92" s="15"/>
      <c r="J92" s="15">
        <v>2000</v>
      </c>
      <c r="K92" s="15"/>
      <c r="L92" s="15">
        <v>2000</v>
      </c>
      <c r="M92" s="15"/>
      <c r="N92" s="15">
        <v>2000</v>
      </c>
      <c r="P92" s="15"/>
    </row>
    <row r="93" spans="1:16" ht="12.75">
      <c r="A93" s="8">
        <v>197</v>
      </c>
      <c r="B93" t="s">
        <v>190</v>
      </c>
      <c r="F93" s="15">
        <v>16148</v>
      </c>
      <c r="H93" s="15">
        <v>25000</v>
      </c>
      <c r="I93" s="15"/>
      <c r="J93" s="15">
        <v>25000</v>
      </c>
      <c r="K93" s="15"/>
      <c r="L93" s="15">
        <v>25000</v>
      </c>
      <c r="M93" s="15"/>
      <c r="N93" s="15">
        <v>25000</v>
      </c>
      <c r="P93" s="15"/>
    </row>
    <row r="94" spans="1:16" ht="12.75">
      <c r="A94" s="8">
        <v>198</v>
      </c>
      <c r="B94" t="s">
        <v>191</v>
      </c>
      <c r="F94" s="15">
        <v>5383</v>
      </c>
      <c r="H94" s="15">
        <v>10000</v>
      </c>
      <c r="I94" s="15"/>
      <c r="J94" s="15">
        <v>10000</v>
      </c>
      <c r="K94" s="15"/>
      <c r="L94" s="15">
        <v>10000</v>
      </c>
      <c r="M94" s="15"/>
      <c r="N94" s="15">
        <v>10000</v>
      </c>
      <c r="P94" s="15"/>
    </row>
    <row r="95" spans="1:16" ht="12.75">
      <c r="A95" s="8">
        <v>199</v>
      </c>
      <c r="B95" t="s">
        <v>151</v>
      </c>
      <c r="F95" s="15">
        <v>5383</v>
      </c>
      <c r="H95" s="15">
        <v>5000</v>
      </c>
      <c r="I95" s="15"/>
      <c r="J95" s="15">
        <v>5000</v>
      </c>
      <c r="K95" s="15"/>
      <c r="L95" s="15">
        <v>5000</v>
      </c>
      <c r="M95" s="15"/>
      <c r="N95" s="15">
        <v>5000</v>
      </c>
      <c r="P95" s="15"/>
    </row>
    <row r="96" spans="1:16" ht="12.75">
      <c r="A96" s="8"/>
      <c r="F96" s="15"/>
      <c r="H96" s="15"/>
      <c r="I96" s="15"/>
      <c r="J96" s="15"/>
      <c r="K96" s="15"/>
      <c r="L96" s="15"/>
      <c r="M96" s="15"/>
      <c r="N96" s="15"/>
      <c r="P96" s="15"/>
    </row>
    <row r="97" spans="1:16" ht="12.75">
      <c r="A97" s="1">
        <v>2</v>
      </c>
      <c r="B97" s="7" t="s">
        <v>43</v>
      </c>
      <c r="F97" s="23">
        <f>+F99+F104+F108+F115+F119+F122+F127+F134+F137</f>
        <v>1696130</v>
      </c>
      <c r="H97" s="23">
        <f>+H99+H104+H108+H115+H119+H122+H127+H134+H137</f>
        <v>1936000</v>
      </c>
      <c r="I97" s="15"/>
      <c r="J97" s="23">
        <f>+J99+J104+J108+J115+J119+J122+J127+J134+J137</f>
        <v>1936000</v>
      </c>
      <c r="K97" s="23"/>
      <c r="L97" s="23">
        <f>+L99+L104+L108+L115+L119+L122+L127+L134+L137</f>
        <v>1936000</v>
      </c>
      <c r="M97" s="23"/>
      <c r="N97" s="23">
        <f>+N99+N104+N108+N115+N119+N122+N127+N134+N137</f>
        <v>1936000</v>
      </c>
      <c r="P97" s="23"/>
    </row>
    <row r="98" spans="1:16" ht="12.75">
      <c r="A98" s="8"/>
      <c r="F98" s="15"/>
      <c r="H98" s="15"/>
      <c r="I98" s="15"/>
      <c r="J98" s="15"/>
      <c r="K98" s="15"/>
      <c r="L98" s="15"/>
      <c r="M98" s="15"/>
      <c r="N98" s="15"/>
      <c r="P98" s="15"/>
    </row>
    <row r="99" spans="1:16" ht="12.75">
      <c r="A99" s="8">
        <v>21</v>
      </c>
      <c r="B99" s="5" t="s">
        <v>192</v>
      </c>
      <c r="F99" s="15">
        <f>+F100+F101+F102</f>
        <v>409095</v>
      </c>
      <c r="H99" s="15">
        <f>+H100+H101+H102</f>
        <v>475000</v>
      </c>
      <c r="I99" s="15"/>
      <c r="J99" s="15">
        <f>+J100+J101+J102</f>
        <v>475000</v>
      </c>
      <c r="K99" s="15"/>
      <c r="L99" s="15">
        <f>+L100+L101+L102</f>
        <v>475000</v>
      </c>
      <c r="M99" s="15"/>
      <c r="N99" s="15">
        <f>+N100+N101+N102</f>
        <v>475000</v>
      </c>
      <c r="P99" s="15"/>
    </row>
    <row r="100" spans="1:16" ht="12.75">
      <c r="A100" s="8">
        <v>211</v>
      </c>
      <c r="B100" t="s">
        <v>193</v>
      </c>
      <c r="F100" s="15">
        <v>322970</v>
      </c>
      <c r="H100" s="15">
        <v>400000</v>
      </c>
      <c r="I100" s="15"/>
      <c r="J100" s="15">
        <v>400000</v>
      </c>
      <c r="K100" s="15"/>
      <c r="L100" s="15">
        <v>400000</v>
      </c>
      <c r="M100" s="15"/>
      <c r="N100" s="15">
        <v>400000</v>
      </c>
      <c r="P100" s="15"/>
    </row>
    <row r="101" spans="1:16" ht="12.75">
      <c r="A101" s="8">
        <v>212</v>
      </c>
      <c r="B101" t="s">
        <v>194</v>
      </c>
      <c r="F101" s="15">
        <v>26914</v>
      </c>
      <c r="H101" s="15">
        <v>25000</v>
      </c>
      <c r="I101" s="15"/>
      <c r="J101" s="15">
        <v>25000</v>
      </c>
      <c r="K101" s="15"/>
      <c r="L101" s="15">
        <v>25000</v>
      </c>
      <c r="M101" s="15"/>
      <c r="N101" s="15">
        <v>25000</v>
      </c>
      <c r="P101" s="15"/>
    </row>
    <row r="102" spans="1:16" ht="12.75">
      <c r="A102" s="8">
        <v>213</v>
      </c>
      <c r="B102" t="s">
        <v>195</v>
      </c>
      <c r="F102" s="15">
        <v>59211</v>
      </c>
      <c r="H102" s="15">
        <v>50000</v>
      </c>
      <c r="I102" s="15"/>
      <c r="J102" s="15">
        <v>50000</v>
      </c>
      <c r="K102" s="15"/>
      <c r="L102" s="15">
        <v>50000</v>
      </c>
      <c r="M102" s="15"/>
      <c r="N102" s="15">
        <v>50000</v>
      </c>
      <c r="P102" s="15"/>
    </row>
    <row r="103" spans="1:16" ht="12.75">
      <c r="A103" s="8"/>
      <c r="F103" s="15"/>
      <c r="H103" s="15"/>
      <c r="I103" s="15"/>
      <c r="J103" s="15"/>
      <c r="K103" s="15"/>
      <c r="L103" s="15"/>
      <c r="M103" s="15"/>
      <c r="N103" s="15"/>
      <c r="P103" s="15"/>
    </row>
    <row r="104" spans="1:16" ht="12.75">
      <c r="A104" s="8">
        <v>22</v>
      </c>
      <c r="B104" s="5" t="s">
        <v>196</v>
      </c>
      <c r="F104" s="24">
        <f>+F105+F106</f>
        <v>59211</v>
      </c>
      <c r="H104" s="24">
        <f>+H105+H106</f>
        <v>40000</v>
      </c>
      <c r="I104" s="15"/>
      <c r="J104" s="24">
        <f>+J105+J106</f>
        <v>40000</v>
      </c>
      <c r="K104" s="24"/>
      <c r="L104" s="24">
        <f>+L105+L106</f>
        <v>40000</v>
      </c>
      <c r="M104" s="24"/>
      <c r="N104" s="24">
        <f>+N105+N106</f>
        <v>40000</v>
      </c>
      <c r="P104" s="24"/>
    </row>
    <row r="105" spans="1:16" ht="12.75">
      <c r="A105" s="8">
        <v>221</v>
      </c>
      <c r="B105" t="s">
        <v>197</v>
      </c>
      <c r="F105" s="15">
        <v>21531</v>
      </c>
      <c r="H105" s="15">
        <v>20000</v>
      </c>
      <c r="I105" s="15"/>
      <c r="J105" s="15">
        <v>20000</v>
      </c>
      <c r="K105" s="15"/>
      <c r="L105" s="15">
        <v>20000</v>
      </c>
      <c r="M105" s="15"/>
      <c r="N105" s="15">
        <v>20000</v>
      </c>
      <c r="P105" s="15"/>
    </row>
    <row r="106" spans="1:16" ht="12.75">
      <c r="A106" s="8">
        <v>223</v>
      </c>
      <c r="B106" t="s">
        <v>198</v>
      </c>
      <c r="F106" s="15">
        <v>37680</v>
      </c>
      <c r="H106" s="15">
        <v>20000</v>
      </c>
      <c r="I106" s="15"/>
      <c r="J106" s="15">
        <v>20000</v>
      </c>
      <c r="K106" s="15"/>
      <c r="L106" s="15">
        <v>20000</v>
      </c>
      <c r="M106" s="15"/>
      <c r="N106" s="15">
        <v>20000</v>
      </c>
      <c r="P106" s="15"/>
    </row>
    <row r="107" spans="1:16" ht="12.75">
      <c r="A107" s="8"/>
      <c r="F107" s="15"/>
      <c r="H107" s="15"/>
      <c r="I107" s="15"/>
      <c r="J107" s="15"/>
      <c r="K107" s="15"/>
      <c r="L107" s="15"/>
      <c r="M107" s="15"/>
      <c r="N107" s="15"/>
      <c r="P107" s="15"/>
    </row>
    <row r="108" spans="1:16" ht="12.75">
      <c r="A108" s="8">
        <v>23</v>
      </c>
      <c r="B108" s="5" t="s">
        <v>199</v>
      </c>
      <c r="F108" s="15">
        <f>SUM(F109:F113)</f>
        <v>431703</v>
      </c>
      <c r="H108" s="15">
        <f>SUM(H109:H113)</f>
        <v>375000</v>
      </c>
      <c r="I108" s="15"/>
      <c r="J108" s="15">
        <f>SUM(J109:J113)</f>
        <v>375000</v>
      </c>
      <c r="K108" s="15"/>
      <c r="L108" s="15">
        <f>SUM(L109:L113)</f>
        <v>375000</v>
      </c>
      <c r="M108" s="15"/>
      <c r="N108" s="15">
        <f>SUM(N109:N113)</f>
        <v>375000</v>
      </c>
      <c r="P108" s="15"/>
    </row>
    <row r="109" spans="1:16" ht="12.75">
      <c r="A109" s="8">
        <v>231</v>
      </c>
      <c r="B109" t="s">
        <v>200</v>
      </c>
      <c r="F109" s="15">
        <v>107657</v>
      </c>
      <c r="H109" s="15">
        <v>60000</v>
      </c>
      <c r="I109" s="15"/>
      <c r="J109" s="15">
        <v>60000</v>
      </c>
      <c r="K109" s="15"/>
      <c r="L109" s="15">
        <v>60000</v>
      </c>
      <c r="M109" s="15"/>
      <c r="N109" s="15">
        <v>60000</v>
      </c>
      <c r="P109" s="15"/>
    </row>
    <row r="110" spans="1:16" ht="12.75">
      <c r="A110" s="8">
        <v>232</v>
      </c>
      <c r="B110" t="s">
        <v>201</v>
      </c>
      <c r="F110" s="15">
        <v>53828</v>
      </c>
      <c r="H110" s="15">
        <v>50000</v>
      </c>
      <c r="I110" s="15"/>
      <c r="J110" s="15">
        <v>50000</v>
      </c>
      <c r="K110" s="15"/>
      <c r="L110" s="15">
        <v>50000</v>
      </c>
      <c r="M110" s="15"/>
      <c r="N110" s="15">
        <v>50000</v>
      </c>
      <c r="P110" s="15"/>
    </row>
    <row r="111" spans="1:16" ht="12.75">
      <c r="A111" s="8">
        <v>234</v>
      </c>
      <c r="B111" t="s">
        <v>202</v>
      </c>
      <c r="F111" s="15">
        <v>215313</v>
      </c>
      <c r="H111" s="15">
        <v>200000</v>
      </c>
      <c r="I111" s="15"/>
      <c r="J111" s="15">
        <v>200000</v>
      </c>
      <c r="K111" s="15"/>
      <c r="L111" s="15">
        <v>200000</v>
      </c>
      <c r="M111" s="15"/>
      <c r="N111" s="15">
        <v>200000</v>
      </c>
      <c r="P111" s="15"/>
    </row>
    <row r="112" spans="1:16" ht="12.75">
      <c r="A112" s="8">
        <v>235</v>
      </c>
      <c r="B112" t="s">
        <v>203</v>
      </c>
      <c r="F112" s="15">
        <v>53828</v>
      </c>
      <c r="H112" s="15">
        <v>60000</v>
      </c>
      <c r="I112" s="15"/>
      <c r="J112" s="15">
        <v>60000</v>
      </c>
      <c r="K112" s="15"/>
      <c r="L112" s="15">
        <v>60000</v>
      </c>
      <c r="M112" s="15"/>
      <c r="N112" s="15">
        <v>60000</v>
      </c>
      <c r="P112" s="15"/>
    </row>
    <row r="113" spans="1:16" ht="12.75">
      <c r="A113" s="8">
        <v>239</v>
      </c>
      <c r="B113" t="s">
        <v>204</v>
      </c>
      <c r="F113" s="15">
        <v>1077</v>
      </c>
      <c r="H113" s="15">
        <v>5000</v>
      </c>
      <c r="I113" s="15"/>
      <c r="J113" s="15">
        <v>5000</v>
      </c>
      <c r="K113" s="15"/>
      <c r="L113" s="15">
        <v>5000</v>
      </c>
      <c r="M113" s="15"/>
      <c r="N113" s="15">
        <v>5000</v>
      </c>
      <c r="P113" s="15"/>
    </row>
    <row r="114" spans="1:16" ht="12.75">
      <c r="A114" s="8"/>
      <c r="F114" s="15"/>
      <c r="H114" s="15"/>
      <c r="I114" s="15"/>
      <c r="J114" s="15"/>
      <c r="K114" s="15"/>
      <c r="L114" s="15"/>
      <c r="M114" s="15"/>
      <c r="N114" s="15"/>
      <c r="P114" s="15"/>
    </row>
    <row r="115" spans="1:16" ht="12.75">
      <c r="A115" s="8">
        <v>24</v>
      </c>
      <c r="B115" s="5" t="s">
        <v>205</v>
      </c>
      <c r="F115" s="15">
        <f>+F116+F117</f>
        <v>17225</v>
      </c>
      <c r="H115" s="15">
        <f>+H116+H117</f>
        <v>31000</v>
      </c>
      <c r="I115" s="15"/>
      <c r="J115" s="15">
        <f>+J116+J117</f>
        <v>31000</v>
      </c>
      <c r="K115" s="15"/>
      <c r="L115" s="15">
        <f>+L116+L117</f>
        <v>31000</v>
      </c>
      <c r="M115" s="15"/>
      <c r="N115" s="15">
        <f>+N116+N117</f>
        <v>31000</v>
      </c>
      <c r="P115" s="15"/>
    </row>
    <row r="116" spans="1:16" ht="12.75">
      <c r="A116" s="8">
        <v>245</v>
      </c>
      <c r="B116" t="s">
        <v>206</v>
      </c>
      <c r="F116" s="15">
        <v>1077</v>
      </c>
      <c r="H116" s="15">
        <v>1000</v>
      </c>
      <c r="I116" s="15"/>
      <c r="J116" s="15">
        <v>1000</v>
      </c>
      <c r="K116" s="15"/>
      <c r="L116" s="15">
        <v>1000</v>
      </c>
      <c r="M116" s="15"/>
      <c r="N116" s="15">
        <v>1000</v>
      </c>
      <c r="P116" s="15"/>
    </row>
    <row r="117" spans="1:16" ht="12.75">
      <c r="A117" s="8">
        <v>247</v>
      </c>
      <c r="B117" t="s">
        <v>207</v>
      </c>
      <c r="F117" s="15">
        <v>16148</v>
      </c>
      <c r="H117" s="15">
        <v>30000</v>
      </c>
      <c r="I117" s="15"/>
      <c r="J117" s="15">
        <v>30000</v>
      </c>
      <c r="K117" s="15"/>
      <c r="L117" s="15">
        <v>30000</v>
      </c>
      <c r="M117" s="15"/>
      <c r="N117" s="15">
        <v>30000</v>
      </c>
      <c r="P117" s="15"/>
    </row>
    <row r="118" spans="1:16" ht="12.75">
      <c r="A118" s="8"/>
      <c r="F118" s="15"/>
      <c r="H118" s="15"/>
      <c r="I118" s="15"/>
      <c r="J118" s="15"/>
      <c r="K118" s="15"/>
      <c r="L118" s="15"/>
      <c r="M118" s="15"/>
      <c r="N118" s="15"/>
      <c r="P118" s="15"/>
    </row>
    <row r="119" spans="1:16" ht="12.75">
      <c r="A119" s="8">
        <v>25</v>
      </c>
      <c r="B119" s="5" t="s">
        <v>208</v>
      </c>
      <c r="F119" s="15">
        <f>+F120</f>
        <v>15072</v>
      </c>
      <c r="H119" s="15">
        <f>+H120</f>
        <v>20000</v>
      </c>
      <c r="I119" s="15"/>
      <c r="J119" s="15">
        <f>+J120</f>
        <v>20000</v>
      </c>
      <c r="K119" s="15"/>
      <c r="L119" s="15">
        <f>+L120</f>
        <v>20000</v>
      </c>
      <c r="M119" s="15"/>
      <c r="N119" s="15">
        <f>+N120</f>
        <v>20000</v>
      </c>
      <c r="P119" s="15"/>
    </row>
    <row r="120" spans="1:16" ht="12.75">
      <c r="A120" s="8">
        <v>251</v>
      </c>
      <c r="B120" s="12" t="s">
        <v>209</v>
      </c>
      <c r="F120" s="15">
        <v>15072</v>
      </c>
      <c r="H120" s="15">
        <v>20000</v>
      </c>
      <c r="I120" s="15"/>
      <c r="J120" s="15">
        <v>20000</v>
      </c>
      <c r="K120" s="15"/>
      <c r="L120" s="15">
        <v>20000</v>
      </c>
      <c r="M120" s="15"/>
      <c r="N120" s="15">
        <v>20000</v>
      </c>
      <c r="P120" s="15"/>
    </row>
    <row r="121" spans="1:16" ht="12.75">
      <c r="A121" s="8"/>
      <c r="F121" s="15"/>
      <c r="H121" s="15"/>
      <c r="I121" s="15"/>
      <c r="J121" s="15"/>
      <c r="K121" s="15"/>
      <c r="L121" s="15"/>
      <c r="M121" s="15"/>
      <c r="N121" s="15"/>
      <c r="P121" s="15"/>
    </row>
    <row r="122" spans="1:16" ht="12.75">
      <c r="A122" s="8">
        <v>26</v>
      </c>
      <c r="B122" s="5" t="s">
        <v>210</v>
      </c>
      <c r="F122" s="15">
        <f>+F123+F124+F125</f>
        <v>100659</v>
      </c>
      <c r="H122" s="15">
        <f>+H123+H124+H125</f>
        <v>134000</v>
      </c>
      <c r="I122" s="15"/>
      <c r="J122" s="15">
        <f>+J123+J124+J125</f>
        <v>134000</v>
      </c>
      <c r="K122" s="15"/>
      <c r="L122" s="15">
        <f>+L123+L124+L125</f>
        <v>134000</v>
      </c>
      <c r="M122" s="15"/>
      <c r="N122" s="15">
        <f>+N123+N124+N125</f>
        <v>134000</v>
      </c>
      <c r="P122" s="15"/>
    </row>
    <row r="123" spans="1:16" ht="12.75">
      <c r="A123" s="8">
        <v>264</v>
      </c>
      <c r="B123" t="s">
        <v>211</v>
      </c>
      <c r="F123" s="15">
        <v>64594</v>
      </c>
      <c r="H123" s="15">
        <v>100000</v>
      </c>
      <c r="I123" s="15"/>
      <c r="J123" s="15">
        <v>100000</v>
      </c>
      <c r="K123" s="15"/>
      <c r="L123" s="15">
        <v>100000</v>
      </c>
      <c r="M123" s="15"/>
      <c r="N123" s="15">
        <v>100000</v>
      </c>
      <c r="P123" s="15"/>
    </row>
    <row r="124" spans="1:16" ht="12.75">
      <c r="A124" s="8">
        <v>266</v>
      </c>
      <c r="B124" t="s">
        <v>212</v>
      </c>
      <c r="F124" s="15">
        <v>13995</v>
      </c>
      <c r="H124" s="15">
        <v>10000</v>
      </c>
      <c r="I124" s="15"/>
      <c r="J124" s="15">
        <v>10000</v>
      </c>
      <c r="K124" s="15"/>
      <c r="L124" s="15">
        <v>10000</v>
      </c>
      <c r="M124" s="15"/>
      <c r="N124" s="15">
        <v>10000</v>
      </c>
      <c r="P124" s="15"/>
    </row>
    <row r="125" spans="1:16" ht="12.75">
      <c r="A125" s="8">
        <v>269</v>
      </c>
      <c r="B125" t="s">
        <v>151</v>
      </c>
      <c r="F125" s="15">
        <v>22070</v>
      </c>
      <c r="H125" s="15">
        <v>24000</v>
      </c>
      <c r="I125" s="15"/>
      <c r="J125" s="15">
        <v>24000</v>
      </c>
      <c r="K125" s="15"/>
      <c r="L125" s="15">
        <v>24000</v>
      </c>
      <c r="M125" s="15"/>
      <c r="N125" s="15">
        <v>24000</v>
      </c>
      <c r="P125" s="15"/>
    </row>
    <row r="126" spans="1:16" ht="12.75">
      <c r="A126" s="8"/>
      <c r="F126" s="15"/>
      <c r="H126" s="15"/>
      <c r="I126" s="15"/>
      <c r="J126" s="15"/>
      <c r="K126" s="15"/>
      <c r="L126" s="15"/>
      <c r="M126" s="15"/>
      <c r="N126" s="15"/>
      <c r="P126" s="15"/>
    </row>
    <row r="127" spans="1:16" ht="12.75">
      <c r="A127" s="8">
        <v>27</v>
      </c>
      <c r="B127" s="5" t="s">
        <v>213</v>
      </c>
      <c r="F127" s="15">
        <f>SUM(F128:F132)</f>
        <v>539359</v>
      </c>
      <c r="H127" s="15">
        <f>SUM(H128:H132)</f>
        <v>661000</v>
      </c>
      <c r="I127" s="15"/>
      <c r="J127" s="15">
        <f>SUM(J128:J132)</f>
        <v>661000</v>
      </c>
      <c r="K127" s="15"/>
      <c r="L127" s="15">
        <f>SUM(L128:L132)</f>
        <v>661000</v>
      </c>
      <c r="M127" s="15"/>
      <c r="N127" s="15">
        <f>SUM(N128:N132)</f>
        <v>661000</v>
      </c>
      <c r="P127" s="15"/>
    </row>
    <row r="128" spans="1:16" ht="12.75">
      <c r="A128" s="8">
        <v>271</v>
      </c>
      <c r="B128" t="s">
        <v>214</v>
      </c>
      <c r="F128" s="15">
        <v>96891</v>
      </c>
      <c r="H128" s="15">
        <v>100000</v>
      </c>
      <c r="I128" s="15"/>
      <c r="J128" s="15">
        <v>100000</v>
      </c>
      <c r="K128" s="15"/>
      <c r="L128" s="15">
        <v>100000</v>
      </c>
      <c r="M128" s="15"/>
      <c r="N128" s="15">
        <v>100000</v>
      </c>
      <c r="P128" s="15"/>
    </row>
    <row r="129" spans="1:16" ht="12.75">
      <c r="A129" s="8">
        <v>273</v>
      </c>
      <c r="B129" t="s">
        <v>215</v>
      </c>
      <c r="F129" s="15">
        <v>53828</v>
      </c>
      <c r="H129" s="15">
        <v>100000</v>
      </c>
      <c r="I129" s="15"/>
      <c r="J129" s="15">
        <v>100000</v>
      </c>
      <c r="K129" s="15"/>
      <c r="L129" s="15">
        <v>100000</v>
      </c>
      <c r="M129" s="15"/>
      <c r="N129" s="15">
        <v>100000</v>
      </c>
      <c r="P129" s="15"/>
    </row>
    <row r="130" spans="1:16" ht="12.75">
      <c r="A130" s="8">
        <v>275</v>
      </c>
      <c r="B130" t="s">
        <v>216</v>
      </c>
      <c r="F130" s="15">
        <v>376798</v>
      </c>
      <c r="H130" s="15">
        <v>450000</v>
      </c>
      <c r="I130" s="15"/>
      <c r="J130" s="15">
        <v>450000</v>
      </c>
      <c r="K130" s="15"/>
      <c r="L130" s="15">
        <v>450000</v>
      </c>
      <c r="M130" s="15"/>
      <c r="N130" s="15">
        <v>450000</v>
      </c>
      <c r="P130" s="15"/>
    </row>
    <row r="131" spans="1:16" ht="12.75">
      <c r="A131" s="8">
        <v>278</v>
      </c>
      <c r="B131" t="s">
        <v>217</v>
      </c>
      <c r="F131" s="15">
        <v>10766</v>
      </c>
      <c r="H131" s="15">
        <v>10000</v>
      </c>
      <c r="I131" s="15"/>
      <c r="J131" s="15">
        <v>10000</v>
      </c>
      <c r="K131" s="15"/>
      <c r="L131" s="15">
        <v>10000</v>
      </c>
      <c r="M131" s="15"/>
      <c r="N131" s="15">
        <v>10000</v>
      </c>
      <c r="P131" s="15"/>
    </row>
    <row r="132" spans="1:16" ht="12.75">
      <c r="A132" s="8">
        <v>279</v>
      </c>
      <c r="B132" t="s">
        <v>151</v>
      </c>
      <c r="F132" s="15">
        <v>1076</v>
      </c>
      <c r="H132" s="15">
        <v>1000</v>
      </c>
      <c r="I132" s="15"/>
      <c r="J132" s="15">
        <v>1000</v>
      </c>
      <c r="K132" s="15"/>
      <c r="L132" s="15">
        <v>1000</v>
      </c>
      <c r="M132" s="15"/>
      <c r="N132" s="15">
        <v>1000</v>
      </c>
      <c r="P132" s="15"/>
    </row>
    <row r="133" spans="1:16" ht="12.75">
      <c r="A133" s="8"/>
      <c r="F133" s="15"/>
      <c r="H133" s="15"/>
      <c r="I133" s="15"/>
      <c r="J133" s="15"/>
      <c r="K133" s="15"/>
      <c r="L133" s="15"/>
      <c r="M133" s="15"/>
      <c r="N133" s="15"/>
      <c r="P133" s="15"/>
    </row>
    <row r="134" spans="1:16" ht="12.75">
      <c r="A134" s="8">
        <v>28</v>
      </c>
      <c r="B134" s="5" t="s">
        <v>218</v>
      </c>
      <c r="F134" s="15">
        <f>+F135</f>
        <v>10766</v>
      </c>
      <c r="H134" s="15">
        <f>+H135</f>
        <v>180000</v>
      </c>
      <c r="I134" s="15"/>
      <c r="J134" s="15">
        <f>+J135</f>
        <v>180000</v>
      </c>
      <c r="K134" s="15"/>
      <c r="L134" s="15">
        <f>+L135</f>
        <v>180000</v>
      </c>
      <c r="M134" s="15"/>
      <c r="N134" s="15">
        <f>+N135</f>
        <v>180000</v>
      </c>
      <c r="P134" s="15"/>
    </row>
    <row r="135" spans="1:16" ht="12.75">
      <c r="A135" s="8">
        <v>282</v>
      </c>
      <c r="B135" t="s">
        <v>219</v>
      </c>
      <c r="F135" s="15">
        <v>10766</v>
      </c>
      <c r="H135" s="15">
        <v>180000</v>
      </c>
      <c r="I135" s="15"/>
      <c r="J135" s="15">
        <v>180000</v>
      </c>
      <c r="K135" s="15"/>
      <c r="L135" s="15">
        <v>180000</v>
      </c>
      <c r="M135" s="15"/>
      <c r="N135" s="15">
        <v>180000</v>
      </c>
      <c r="P135" s="15"/>
    </row>
    <row r="136" spans="1:16" ht="12.75">
      <c r="A136" s="8"/>
      <c r="F136" s="15"/>
      <c r="H136" s="15"/>
      <c r="I136" s="15"/>
      <c r="J136" s="15"/>
      <c r="K136" s="15"/>
      <c r="L136" s="15"/>
      <c r="M136" s="15"/>
      <c r="N136" s="15"/>
      <c r="P136" s="15"/>
    </row>
    <row r="137" spans="1:16" ht="12.75">
      <c r="A137" s="8">
        <v>29</v>
      </c>
      <c r="B137" s="5" t="s">
        <v>220</v>
      </c>
      <c r="F137" s="15">
        <f>+F138+F139</f>
        <v>113040</v>
      </c>
      <c r="H137" s="15">
        <f>+H138+H139</f>
        <v>20000</v>
      </c>
      <c r="I137" s="15"/>
      <c r="J137" s="15">
        <f>+J138+J139</f>
        <v>20000</v>
      </c>
      <c r="K137" s="15"/>
      <c r="L137" s="15">
        <f>+L138+L139</f>
        <v>20000</v>
      </c>
      <c r="M137" s="15"/>
      <c r="N137" s="15">
        <f>+N138+N139</f>
        <v>20000</v>
      </c>
      <c r="P137" s="15"/>
    </row>
    <row r="138" spans="1:16" ht="12.75">
      <c r="A138" s="8">
        <v>291</v>
      </c>
      <c r="B138" t="s">
        <v>221</v>
      </c>
      <c r="F138" s="15">
        <v>107657</v>
      </c>
      <c r="H138" s="15">
        <v>15000</v>
      </c>
      <c r="I138" s="15"/>
      <c r="J138" s="15">
        <v>15000</v>
      </c>
      <c r="K138" s="15"/>
      <c r="L138" s="15">
        <v>15000</v>
      </c>
      <c r="M138" s="15"/>
      <c r="N138" s="15">
        <v>15000</v>
      </c>
      <c r="P138" s="15"/>
    </row>
    <row r="139" spans="1:16" ht="12.75">
      <c r="A139" s="8">
        <v>299</v>
      </c>
      <c r="B139" t="s">
        <v>151</v>
      </c>
      <c r="F139" s="15">
        <v>5383</v>
      </c>
      <c r="H139" s="15">
        <v>5000</v>
      </c>
      <c r="I139" s="15"/>
      <c r="J139" s="15">
        <v>5000</v>
      </c>
      <c r="K139" s="15"/>
      <c r="L139" s="15">
        <v>5000</v>
      </c>
      <c r="M139" s="15"/>
      <c r="N139" s="15">
        <v>5000</v>
      </c>
      <c r="P139" s="15"/>
    </row>
    <row r="140" spans="1:16" ht="12.75">
      <c r="A140" s="8"/>
      <c r="F140" s="15"/>
      <c r="H140" s="15"/>
      <c r="I140" s="15"/>
      <c r="J140" s="15"/>
      <c r="K140" s="15"/>
      <c r="L140" s="15"/>
      <c r="M140" s="15"/>
      <c r="N140" s="15"/>
      <c r="P140" s="15"/>
    </row>
    <row r="141" spans="1:16" ht="12.75">
      <c r="A141" s="8"/>
      <c r="F141" s="15"/>
      <c r="H141" s="15"/>
      <c r="I141" s="15"/>
      <c r="J141" s="15"/>
      <c r="K141" s="15"/>
      <c r="L141" s="15"/>
      <c r="M141" s="15"/>
      <c r="N141" s="15"/>
      <c r="P141" s="15"/>
    </row>
    <row r="142" spans="1:16" ht="12.75">
      <c r="A142" s="1">
        <v>3</v>
      </c>
      <c r="B142" s="7" t="s">
        <v>44</v>
      </c>
      <c r="F142" s="23">
        <f>+F144+F151+F154+F157+F161+F164+F167</f>
        <v>747787</v>
      </c>
      <c r="H142" s="23">
        <f>+H144+H151+H154+H157+H161+H164+H167</f>
        <v>246000</v>
      </c>
      <c r="I142" s="15"/>
      <c r="J142" s="23">
        <f>+J144+J151+J154+J157+J161+J164+J167</f>
        <v>1149000</v>
      </c>
      <c r="K142" s="23"/>
      <c r="L142" s="23">
        <f>+L144+L151+L154+L157+L161+L164+L167</f>
        <v>1149000</v>
      </c>
      <c r="M142" s="23"/>
      <c r="N142" s="23">
        <f>+N144+N151+N154+N157+N161+N164+N167</f>
        <v>1149000</v>
      </c>
      <c r="P142" s="23"/>
    </row>
    <row r="143" spans="1:16" ht="12.75">
      <c r="A143" s="8"/>
      <c r="F143" s="15"/>
      <c r="H143" s="15"/>
      <c r="I143" s="15"/>
      <c r="J143" s="15"/>
      <c r="K143" s="15"/>
      <c r="L143" s="15"/>
      <c r="M143" s="15"/>
      <c r="N143" s="15"/>
      <c r="P143" s="15"/>
    </row>
    <row r="144" spans="1:16" ht="12.75">
      <c r="A144" s="8">
        <v>32</v>
      </c>
      <c r="B144" s="5" t="s">
        <v>222</v>
      </c>
      <c r="F144" s="15">
        <f>SUM(F145:F149)</f>
        <v>167944</v>
      </c>
      <c r="H144" s="15">
        <f>SUM(H145:H149)</f>
        <v>86000</v>
      </c>
      <c r="I144" s="15"/>
      <c r="J144" s="15">
        <f>SUM(J145:J149)</f>
        <v>86000</v>
      </c>
      <c r="K144" s="15"/>
      <c r="L144" s="15">
        <f>SUM(L145:L149)</f>
        <v>86000</v>
      </c>
      <c r="M144" s="15"/>
      <c r="N144" s="15">
        <f>SUM(N145:N149)</f>
        <v>86000</v>
      </c>
      <c r="P144" s="15"/>
    </row>
    <row r="145" spans="1:16" ht="12.75">
      <c r="A145" s="8">
        <v>321</v>
      </c>
      <c r="B145" t="s">
        <v>223</v>
      </c>
      <c r="F145" s="15">
        <v>3230</v>
      </c>
      <c r="H145" s="15">
        <v>3000</v>
      </c>
      <c r="I145" s="15"/>
      <c r="J145" s="15">
        <v>3000</v>
      </c>
      <c r="K145" s="15"/>
      <c r="L145" s="15">
        <v>3000</v>
      </c>
      <c r="M145" s="15"/>
      <c r="N145" s="15">
        <v>3000</v>
      </c>
      <c r="P145" s="15"/>
    </row>
    <row r="146" spans="1:16" ht="12.75">
      <c r="A146" s="8">
        <v>322</v>
      </c>
      <c r="B146" t="s">
        <v>224</v>
      </c>
      <c r="F146" s="15">
        <v>3230</v>
      </c>
      <c r="H146" s="15">
        <v>3000</v>
      </c>
      <c r="I146" s="15"/>
      <c r="J146" s="15">
        <v>3000</v>
      </c>
      <c r="K146" s="15"/>
      <c r="L146" s="15">
        <v>3000</v>
      </c>
      <c r="M146" s="15"/>
      <c r="N146" s="15">
        <v>3000</v>
      </c>
      <c r="P146" s="15"/>
    </row>
    <row r="147" spans="1:16" ht="12.75">
      <c r="A147" s="8">
        <v>323</v>
      </c>
      <c r="B147" t="s">
        <v>225</v>
      </c>
      <c r="F147" s="15">
        <v>107656</v>
      </c>
      <c r="H147" s="15">
        <v>50000</v>
      </c>
      <c r="I147" s="15"/>
      <c r="J147" s="15">
        <v>50000</v>
      </c>
      <c r="K147" s="15"/>
      <c r="L147" s="15">
        <v>50000</v>
      </c>
      <c r="M147" s="15"/>
      <c r="N147" s="15">
        <v>50000</v>
      </c>
      <c r="P147" s="15"/>
    </row>
    <row r="148" spans="1:16" ht="12.75">
      <c r="A148" s="8">
        <v>325</v>
      </c>
      <c r="B148" t="s">
        <v>226</v>
      </c>
      <c r="F148" s="15">
        <v>32297</v>
      </c>
      <c r="H148" s="15">
        <v>10000</v>
      </c>
      <c r="I148" s="15"/>
      <c r="J148" s="15">
        <v>10000</v>
      </c>
      <c r="K148" s="15"/>
      <c r="L148" s="15">
        <v>10000</v>
      </c>
      <c r="M148" s="15"/>
      <c r="N148" s="15">
        <v>10000</v>
      </c>
      <c r="P148" s="15"/>
    </row>
    <row r="149" spans="1:16" ht="12.75">
      <c r="A149" s="8">
        <v>326</v>
      </c>
      <c r="B149" t="s">
        <v>227</v>
      </c>
      <c r="F149" s="15">
        <v>21531</v>
      </c>
      <c r="H149" s="15">
        <v>20000</v>
      </c>
      <c r="I149" s="15"/>
      <c r="J149" s="15">
        <v>20000</v>
      </c>
      <c r="K149" s="15"/>
      <c r="L149" s="15">
        <v>20000</v>
      </c>
      <c r="M149" s="15"/>
      <c r="N149" s="15">
        <v>20000</v>
      </c>
      <c r="P149" s="15"/>
    </row>
    <row r="150" spans="1:16" ht="12.75">
      <c r="A150" s="8"/>
      <c r="F150" s="15"/>
      <c r="H150" s="15"/>
      <c r="I150" s="15"/>
      <c r="J150" s="15"/>
      <c r="K150" s="15"/>
      <c r="L150" s="15"/>
      <c r="M150" s="15"/>
      <c r="N150" s="15"/>
      <c r="P150" s="15"/>
    </row>
    <row r="151" spans="1:16" ht="12.75">
      <c r="A151" s="8">
        <v>34</v>
      </c>
      <c r="B151" s="5" t="s">
        <v>228</v>
      </c>
      <c r="F151" s="15">
        <f>+F152</f>
        <v>5383</v>
      </c>
      <c r="H151" s="15">
        <f>+H152</f>
        <v>24000</v>
      </c>
      <c r="I151" s="15"/>
      <c r="J151" s="15">
        <f>+J152</f>
        <v>1000</v>
      </c>
      <c r="K151" s="15"/>
      <c r="L151" s="15">
        <f>+L152</f>
        <v>1000</v>
      </c>
      <c r="M151" s="15"/>
      <c r="N151" s="15">
        <f>+N152</f>
        <v>1000</v>
      </c>
      <c r="P151" s="15"/>
    </row>
    <row r="152" spans="1:16" ht="12.75">
      <c r="A152" s="8">
        <v>341</v>
      </c>
      <c r="B152" t="s">
        <v>229</v>
      </c>
      <c r="F152" s="15">
        <v>5383</v>
      </c>
      <c r="H152" s="15">
        <f>21000+3000</f>
        <v>24000</v>
      </c>
      <c r="I152" s="15"/>
      <c r="J152" s="15">
        <v>1000</v>
      </c>
      <c r="K152" s="15"/>
      <c r="L152" s="15">
        <v>1000</v>
      </c>
      <c r="M152" s="15"/>
      <c r="N152" s="15">
        <v>1000</v>
      </c>
      <c r="P152" s="15"/>
    </row>
    <row r="153" spans="1:16" ht="12.75">
      <c r="A153" s="8"/>
      <c r="F153" s="15"/>
      <c r="H153" s="15" t="s">
        <v>230</v>
      </c>
      <c r="I153" s="15"/>
      <c r="J153" s="15"/>
      <c r="K153" s="15"/>
      <c r="L153" s="15"/>
      <c r="M153" s="15"/>
      <c r="N153" s="15"/>
      <c r="P153" s="15"/>
    </row>
    <row r="154" spans="1:16" ht="12.75">
      <c r="A154" s="8">
        <v>35</v>
      </c>
      <c r="B154" s="5" t="s">
        <v>231</v>
      </c>
      <c r="F154" s="15">
        <f>+F155</f>
        <v>53828</v>
      </c>
      <c r="H154" s="15">
        <f>+H155</f>
        <v>1000</v>
      </c>
      <c r="I154" s="15"/>
      <c r="J154" s="15">
        <f>+J155</f>
        <v>1000</v>
      </c>
      <c r="K154" s="15"/>
      <c r="L154" s="15">
        <f>+L155</f>
        <v>1000</v>
      </c>
      <c r="M154" s="15"/>
      <c r="N154" s="15">
        <f>+N155</f>
        <v>1000</v>
      </c>
      <c r="P154" s="15"/>
    </row>
    <row r="155" spans="1:16" ht="12.75">
      <c r="A155" s="8">
        <v>358</v>
      </c>
      <c r="B155" t="s">
        <v>232</v>
      </c>
      <c r="F155" s="15">
        <v>53828</v>
      </c>
      <c r="H155" s="15">
        <v>1000</v>
      </c>
      <c r="I155" s="15"/>
      <c r="J155" s="15">
        <v>1000</v>
      </c>
      <c r="K155" s="15"/>
      <c r="L155" s="15">
        <v>1000</v>
      </c>
      <c r="M155" s="15"/>
      <c r="N155" s="15">
        <v>1000</v>
      </c>
      <c r="P155" s="15"/>
    </row>
    <row r="156" spans="1:16" ht="12.75">
      <c r="A156" s="8"/>
      <c r="F156" s="15"/>
      <c r="H156" s="15"/>
      <c r="I156" s="15"/>
      <c r="J156" s="15"/>
      <c r="K156" s="15"/>
      <c r="L156" s="15"/>
      <c r="M156" s="15"/>
      <c r="N156" s="15"/>
      <c r="P156" s="15"/>
    </row>
    <row r="157" spans="1:16" ht="12.75">
      <c r="A157" s="8">
        <v>36</v>
      </c>
      <c r="B157" s="5" t="s">
        <v>233</v>
      </c>
      <c r="F157" s="15">
        <f>+F158+F159</f>
        <v>10766</v>
      </c>
      <c r="H157" s="15">
        <f>+H158+H159</f>
        <v>10000</v>
      </c>
      <c r="I157" s="15"/>
      <c r="J157" s="15">
        <f>+J158+J159</f>
        <v>10000</v>
      </c>
      <c r="K157" s="15"/>
      <c r="L157" s="15">
        <f>+L158+L159</f>
        <v>10000</v>
      </c>
      <c r="M157" s="15"/>
      <c r="N157" s="15">
        <f>+N158+N159</f>
        <v>10000</v>
      </c>
      <c r="P157" s="15"/>
    </row>
    <row r="158" spans="1:16" ht="12.75">
      <c r="A158" s="8">
        <v>362</v>
      </c>
      <c r="B158" t="s">
        <v>234</v>
      </c>
      <c r="F158" s="15">
        <v>5383</v>
      </c>
      <c r="H158" s="15">
        <v>5000</v>
      </c>
      <c r="I158" s="15"/>
      <c r="J158" s="15">
        <v>5000</v>
      </c>
      <c r="K158" s="15"/>
      <c r="L158" s="15">
        <v>5000</v>
      </c>
      <c r="M158" s="15"/>
      <c r="N158" s="15">
        <v>5000</v>
      </c>
      <c r="P158" s="15"/>
    </row>
    <row r="159" spans="1:16" ht="12.75">
      <c r="A159" s="8">
        <v>365</v>
      </c>
      <c r="B159" t="s">
        <v>235</v>
      </c>
      <c r="F159" s="15">
        <v>5383</v>
      </c>
      <c r="H159" s="15">
        <v>5000</v>
      </c>
      <c r="I159" s="15"/>
      <c r="J159" s="15">
        <v>5000</v>
      </c>
      <c r="K159" s="15"/>
      <c r="L159" s="15">
        <v>5000</v>
      </c>
      <c r="M159" s="15"/>
      <c r="N159" s="15">
        <v>5000</v>
      </c>
      <c r="P159" s="15"/>
    </row>
    <row r="160" spans="1:16" ht="12.75">
      <c r="A160" s="8"/>
      <c r="F160" s="15"/>
      <c r="H160" s="15"/>
      <c r="I160" s="15"/>
      <c r="J160" s="15"/>
      <c r="K160" s="15"/>
      <c r="L160" s="15"/>
      <c r="M160" s="15"/>
      <c r="N160" s="15"/>
      <c r="P160" s="15"/>
    </row>
    <row r="161" spans="1:16" ht="12.75">
      <c r="A161" s="8">
        <v>37</v>
      </c>
      <c r="B161" s="5" t="s">
        <v>236</v>
      </c>
      <c r="F161" s="15">
        <f>+F162</f>
        <v>498023</v>
      </c>
      <c r="H161" s="15">
        <v>0</v>
      </c>
      <c r="I161" s="15"/>
      <c r="J161" s="15">
        <f>+J162</f>
        <v>1000000</v>
      </c>
      <c r="K161" s="15"/>
      <c r="L161" s="15">
        <f>+L162</f>
        <v>1000000</v>
      </c>
      <c r="M161" s="15"/>
      <c r="N161" s="15">
        <f>+N162</f>
        <v>1000000</v>
      </c>
      <c r="P161" s="15"/>
    </row>
    <row r="162" spans="1:16" ht="12.75">
      <c r="A162" s="8">
        <v>372</v>
      </c>
      <c r="B162" t="s">
        <v>237</v>
      </c>
      <c r="F162" s="15">
        <v>498023</v>
      </c>
      <c r="H162" s="15">
        <v>0</v>
      </c>
      <c r="I162" s="15"/>
      <c r="J162" s="15">
        <v>1000000</v>
      </c>
      <c r="K162" s="15"/>
      <c r="L162" s="15">
        <v>1000000</v>
      </c>
      <c r="M162" s="15"/>
      <c r="N162" s="15">
        <v>1000000</v>
      </c>
      <c r="P162" s="15"/>
    </row>
    <row r="163" spans="1:16" ht="12.75">
      <c r="A163" s="8"/>
      <c r="F163" s="15"/>
      <c r="H163" s="15"/>
      <c r="I163" s="15"/>
      <c r="J163" s="15"/>
      <c r="K163" s="15"/>
      <c r="L163" s="15"/>
      <c r="M163" s="15"/>
      <c r="N163" s="15"/>
      <c r="P163" s="15"/>
    </row>
    <row r="164" spans="1:16" ht="12.75">
      <c r="A164" s="8">
        <v>38</v>
      </c>
      <c r="B164" s="5" t="s">
        <v>238</v>
      </c>
      <c r="F164" s="15">
        <f>+F165</f>
        <v>1077</v>
      </c>
      <c r="H164" s="15">
        <v>0</v>
      </c>
      <c r="I164" s="15"/>
      <c r="J164" s="15">
        <f>+J165</f>
        <v>1000</v>
      </c>
      <c r="K164" s="15"/>
      <c r="L164" s="15">
        <f>+L165</f>
        <v>1000</v>
      </c>
      <c r="M164" s="15"/>
      <c r="N164" s="15">
        <f>+N165</f>
        <v>1000</v>
      </c>
      <c r="P164" s="15"/>
    </row>
    <row r="165" spans="1:16" ht="12.75">
      <c r="A165" s="8">
        <v>382</v>
      </c>
      <c r="B165" t="s">
        <v>239</v>
      </c>
      <c r="F165" s="15">
        <v>1077</v>
      </c>
      <c r="H165" s="15">
        <v>0</v>
      </c>
      <c r="I165" s="15"/>
      <c r="J165" s="15">
        <v>1000</v>
      </c>
      <c r="K165" s="15"/>
      <c r="L165" s="15">
        <v>1000</v>
      </c>
      <c r="M165" s="15"/>
      <c r="N165" s="15">
        <v>1000</v>
      </c>
      <c r="P165" s="15"/>
    </row>
    <row r="166" spans="1:16" ht="12.75">
      <c r="A166" s="8"/>
      <c r="F166" s="15"/>
      <c r="H166" s="15"/>
      <c r="I166" s="15"/>
      <c r="J166" s="15"/>
      <c r="K166" s="15"/>
      <c r="L166" s="15"/>
      <c r="M166" s="15"/>
      <c r="N166" s="15"/>
      <c r="P166" s="15"/>
    </row>
    <row r="167" spans="1:16" ht="12.75">
      <c r="A167" s="8">
        <v>39</v>
      </c>
      <c r="B167" s="5" t="s">
        <v>240</v>
      </c>
      <c r="F167" s="15">
        <f>+F168</f>
        <v>10766</v>
      </c>
      <c r="H167" s="15">
        <f>+H168</f>
        <v>125000</v>
      </c>
      <c r="I167" s="15"/>
      <c r="J167" s="15">
        <f>+J168</f>
        <v>50000</v>
      </c>
      <c r="K167" s="15"/>
      <c r="L167" s="15">
        <f>+L168</f>
        <v>50000</v>
      </c>
      <c r="M167" s="15"/>
      <c r="N167" s="15">
        <f>+N168</f>
        <v>50000</v>
      </c>
      <c r="P167" s="15"/>
    </row>
    <row r="168" spans="1:16" ht="12.75">
      <c r="A168" s="8">
        <v>393</v>
      </c>
      <c r="B168" t="s">
        <v>241</v>
      </c>
      <c r="F168" s="15">
        <v>10766</v>
      </c>
      <c r="H168" s="15">
        <v>125000</v>
      </c>
      <c r="I168" s="15"/>
      <c r="J168" s="15">
        <v>50000</v>
      </c>
      <c r="K168" s="15"/>
      <c r="L168" s="15">
        <v>50000</v>
      </c>
      <c r="M168" s="15"/>
      <c r="N168" s="15">
        <v>50000</v>
      </c>
      <c r="P168" s="15"/>
    </row>
    <row r="169" spans="1:16" ht="12.75">
      <c r="A169" s="8"/>
      <c r="F169" s="15"/>
      <c r="H169" s="15"/>
      <c r="I169" s="15"/>
      <c r="J169" s="15"/>
      <c r="K169" s="15"/>
      <c r="L169" s="15"/>
      <c r="M169" s="15"/>
      <c r="N169" s="15"/>
      <c r="P169" s="15"/>
    </row>
    <row r="170" spans="1:16" ht="12.75">
      <c r="A170" s="8"/>
      <c r="F170" s="15"/>
      <c r="H170" s="15"/>
      <c r="I170" s="15"/>
      <c r="J170" s="15"/>
      <c r="K170" s="15"/>
      <c r="L170" s="15"/>
      <c r="M170" s="15"/>
      <c r="N170" s="15"/>
      <c r="P170" s="15"/>
    </row>
    <row r="171" spans="1:16" ht="12.75">
      <c r="A171" s="1">
        <v>5</v>
      </c>
      <c r="B171" s="7" t="s">
        <v>45</v>
      </c>
      <c r="F171" s="23">
        <f>+F173</f>
        <v>33912</v>
      </c>
      <c r="H171" s="23">
        <f>+H173</f>
        <v>40000</v>
      </c>
      <c r="I171" s="15"/>
      <c r="J171" s="23">
        <f>+J173</f>
        <v>40000</v>
      </c>
      <c r="K171" s="23"/>
      <c r="L171" s="23">
        <f>+L173</f>
        <v>40000</v>
      </c>
      <c r="M171" s="23"/>
      <c r="N171" s="23">
        <f>+N173</f>
        <v>40000</v>
      </c>
      <c r="P171" s="23"/>
    </row>
    <row r="172" spans="1:16" ht="12.75">
      <c r="A172" s="8"/>
      <c r="F172" s="15"/>
      <c r="H172" s="15"/>
      <c r="I172" s="15"/>
      <c r="J172" s="15"/>
      <c r="K172" s="15"/>
      <c r="L172" s="15"/>
      <c r="M172" s="15"/>
      <c r="N172" s="15"/>
      <c r="P172" s="15"/>
    </row>
    <row r="173" spans="1:16" ht="12.75">
      <c r="A173" s="8">
        <v>55</v>
      </c>
      <c r="B173" s="5" t="s">
        <v>242</v>
      </c>
      <c r="F173" s="15">
        <f>+F174</f>
        <v>33912</v>
      </c>
      <c r="H173" s="15">
        <f>+H174</f>
        <v>40000</v>
      </c>
      <c r="I173" s="15"/>
      <c r="J173" s="15">
        <f>+J174</f>
        <v>40000</v>
      </c>
      <c r="K173" s="15"/>
      <c r="L173" s="15">
        <f>+L174</f>
        <v>40000</v>
      </c>
      <c r="M173" s="15"/>
      <c r="N173" s="15">
        <f>+N174</f>
        <v>40000</v>
      </c>
      <c r="P173" s="15"/>
    </row>
    <row r="174" spans="1:16" ht="12.75">
      <c r="A174" s="8">
        <v>559</v>
      </c>
      <c r="B174" t="s">
        <v>243</v>
      </c>
      <c r="F174" s="15">
        <v>33912</v>
      </c>
      <c r="H174" s="15">
        <v>40000</v>
      </c>
      <c r="I174" s="15"/>
      <c r="J174" s="15">
        <v>40000</v>
      </c>
      <c r="K174" s="15"/>
      <c r="L174" s="15">
        <v>40000</v>
      </c>
      <c r="M174" s="15"/>
      <c r="N174" s="15">
        <v>40000</v>
      </c>
      <c r="P174" s="15"/>
    </row>
    <row r="175" spans="1:16" ht="12.75">
      <c r="A175" s="8"/>
      <c r="B175" t="s">
        <v>244</v>
      </c>
      <c r="F175" s="15"/>
      <c r="H175" s="15"/>
      <c r="I175" s="15"/>
      <c r="J175" s="15"/>
      <c r="K175" s="15"/>
      <c r="L175" s="15"/>
      <c r="M175" s="15"/>
      <c r="N175" s="15"/>
      <c r="P175" s="15"/>
    </row>
    <row r="176" spans="1:16" ht="12.75">
      <c r="A176" s="8"/>
      <c r="F176" s="15"/>
      <c r="H176" s="15"/>
      <c r="I176" s="15"/>
      <c r="J176" s="15"/>
      <c r="K176" s="15"/>
      <c r="L176" s="15"/>
      <c r="M176" s="15"/>
      <c r="N176" s="15"/>
      <c r="P176" s="15"/>
    </row>
    <row r="177" spans="1:16" ht="12.75">
      <c r="A177" s="8"/>
      <c r="F177" s="15"/>
      <c r="H177" s="15"/>
      <c r="I177" s="15"/>
      <c r="J177" s="15"/>
      <c r="K177" s="15"/>
      <c r="L177" s="15"/>
      <c r="M177" s="15"/>
      <c r="N177" s="15"/>
      <c r="P177" s="15"/>
    </row>
    <row r="178" spans="1:16" ht="12.75">
      <c r="A178" s="8"/>
      <c r="F178" s="15"/>
      <c r="H178" s="15"/>
      <c r="I178" s="15"/>
      <c r="J178" s="15"/>
      <c r="K178" s="15"/>
      <c r="L178" s="15"/>
      <c r="M178" s="15"/>
      <c r="N178" s="15"/>
      <c r="P178" s="15"/>
    </row>
    <row r="179" spans="1:16" ht="12.75">
      <c r="A179" s="8"/>
      <c r="B179" s="7" t="s">
        <v>46</v>
      </c>
      <c r="F179" s="23">
        <f>+F171+F142+F97+F47+F12</f>
        <v>19350695</v>
      </c>
      <c r="H179" s="23">
        <f>+H171+H142+H97+H47+H12</f>
        <v>18536752</v>
      </c>
      <c r="I179" s="15"/>
      <c r="J179" s="23">
        <f>+J171+J142+J97+J47+J12</f>
        <v>19616916</v>
      </c>
      <c r="K179" s="23"/>
      <c r="L179" s="23">
        <f>+L171+L142+L97+L47+L12</f>
        <v>19796377</v>
      </c>
      <c r="M179" s="23"/>
      <c r="N179" s="23">
        <f>+N171+N142+N97+N47+N12</f>
        <v>19978165</v>
      </c>
      <c r="P179" s="23"/>
    </row>
    <row r="180" spans="1:13" ht="12.75">
      <c r="A180" s="8"/>
      <c r="F180" s="15"/>
      <c r="H180" s="15"/>
      <c r="I180" s="15"/>
      <c r="J180" s="15"/>
      <c r="K180" s="15"/>
      <c r="L180" s="15"/>
      <c r="M180" s="15"/>
    </row>
    <row r="181" spans="1:13" ht="12.75">
      <c r="A181" s="8"/>
      <c r="F181" s="15"/>
      <c r="H181" s="15"/>
      <c r="I181" s="15"/>
      <c r="J181" s="15"/>
      <c r="K181" s="15"/>
      <c r="L181" s="15"/>
      <c r="M181" s="15"/>
    </row>
    <row r="182" spans="1:13" ht="12.75">
      <c r="A182" s="9"/>
      <c r="F182" s="15"/>
      <c r="H182" s="15"/>
      <c r="I182" s="15"/>
      <c r="J182" s="15"/>
      <c r="K182" s="15"/>
      <c r="L182" s="15"/>
      <c r="M182" s="15"/>
    </row>
    <row r="183" spans="1:13" ht="12.75">
      <c r="A183" s="9"/>
      <c r="F183" s="15"/>
      <c r="H183" s="15"/>
      <c r="I183" s="15"/>
      <c r="J183" s="15"/>
      <c r="K183" s="15"/>
      <c r="L183" s="15"/>
      <c r="M183" s="15"/>
    </row>
    <row r="184" spans="1:13" ht="12.75">
      <c r="A184" s="8"/>
      <c r="F184" s="15"/>
      <c r="H184" s="15"/>
      <c r="I184" s="15"/>
      <c r="J184" s="15"/>
      <c r="K184" s="15"/>
      <c r="L184" s="15"/>
      <c r="M184" s="15"/>
    </row>
    <row r="185" spans="1:13" ht="12.75">
      <c r="A185" s="9"/>
      <c r="E185" s="15"/>
      <c r="F185" s="15"/>
      <c r="H185" s="15"/>
      <c r="I185" s="15"/>
      <c r="J185" s="15"/>
      <c r="K185" s="15"/>
      <c r="L185" s="15"/>
      <c r="M185" s="15"/>
    </row>
    <row r="186" spans="1:13" ht="12.75">
      <c r="A186" s="8"/>
      <c r="F186" s="15"/>
      <c r="H186" s="15"/>
      <c r="I186" s="15"/>
      <c r="J186" s="15"/>
      <c r="K186" s="15"/>
      <c r="L186" s="15"/>
      <c r="M186" s="15"/>
    </row>
    <row r="187" spans="1:13" ht="12.75">
      <c r="A187" s="9"/>
      <c r="F187" s="15"/>
      <c r="H187" s="15"/>
      <c r="I187" s="15"/>
      <c r="J187" s="15"/>
      <c r="K187" s="15"/>
      <c r="L187" s="15"/>
      <c r="M187" s="15"/>
    </row>
    <row r="188" spans="1:13" ht="12.75">
      <c r="A188" s="8"/>
      <c r="F188" s="15"/>
      <c r="H188" s="15"/>
      <c r="I188" s="15"/>
      <c r="J188" s="15"/>
      <c r="K188" s="15"/>
      <c r="L188" s="15"/>
      <c r="M188" s="15"/>
    </row>
    <row r="189" spans="1:13" ht="12.75">
      <c r="A189" s="9"/>
      <c r="E189" s="15"/>
      <c r="F189" s="15"/>
      <c r="H189" s="15"/>
      <c r="I189" s="15"/>
      <c r="J189" s="15"/>
      <c r="K189" s="15"/>
      <c r="L189" s="15"/>
      <c r="M189" s="15"/>
    </row>
    <row r="190" spans="1:13" ht="12.75">
      <c r="A190" s="8"/>
      <c r="F190" s="15"/>
      <c r="H190" s="15"/>
      <c r="I190" s="15"/>
      <c r="J190" s="15"/>
      <c r="K190" s="15"/>
      <c r="L190" s="15"/>
      <c r="M190" s="15"/>
    </row>
    <row r="191" spans="1:13" ht="12.75">
      <c r="A191" s="8"/>
      <c r="F191" s="15"/>
      <c r="H191" s="15"/>
      <c r="I191" s="15"/>
      <c r="J191" s="15"/>
      <c r="K191" s="15"/>
      <c r="L191" s="15"/>
      <c r="M191" s="15"/>
    </row>
    <row r="192" spans="1:13" ht="12.75">
      <c r="A192" s="8"/>
      <c r="F192" s="15"/>
      <c r="H192" s="15"/>
      <c r="I192" s="15"/>
      <c r="J192" s="15"/>
      <c r="K192" s="15"/>
      <c r="L192" s="15"/>
      <c r="M192" s="15"/>
    </row>
    <row r="193" spans="1:13" ht="12.75">
      <c r="A193" s="8"/>
      <c r="F193" s="15"/>
      <c r="H193" s="15"/>
      <c r="I193" s="15"/>
      <c r="J193" s="15"/>
      <c r="K193" s="15"/>
      <c r="L193" s="15"/>
      <c r="M193" s="15"/>
    </row>
    <row r="194" spans="1:13" ht="12.75">
      <c r="A194" s="8"/>
      <c r="F194" s="15"/>
      <c r="H194" s="15"/>
      <c r="I194" s="15"/>
      <c r="J194" s="15"/>
      <c r="K194" s="15"/>
      <c r="L194" s="15"/>
      <c r="M194" s="15"/>
    </row>
    <row r="195" spans="1:13" ht="12.75">
      <c r="A195" s="8"/>
      <c r="F195" s="15"/>
      <c r="H195" s="15"/>
      <c r="I195" s="15"/>
      <c r="J195" s="15"/>
      <c r="K195" s="15"/>
      <c r="L195" s="15"/>
      <c r="M195" s="15"/>
    </row>
    <row r="196" spans="1:13" ht="12.75">
      <c r="A196" s="8"/>
      <c r="F196" s="15"/>
      <c r="H196" s="15"/>
      <c r="I196" s="15"/>
      <c r="J196" s="15"/>
      <c r="K196" s="15"/>
      <c r="L196" s="15"/>
      <c r="M196" s="15"/>
    </row>
    <row r="197" spans="1:13" ht="12.75">
      <c r="A197" s="8"/>
      <c r="F197" s="15"/>
      <c r="H197" s="15"/>
      <c r="I197" s="15"/>
      <c r="J197" s="15"/>
      <c r="K197" s="15"/>
      <c r="L197" s="15"/>
      <c r="M197" s="15"/>
    </row>
    <row r="198" spans="1:13" ht="12.75">
      <c r="A198" s="8"/>
      <c r="F198" s="15"/>
      <c r="H198" s="15"/>
      <c r="I198" s="15"/>
      <c r="J198" s="15"/>
      <c r="K198" s="15"/>
      <c r="L198" s="15"/>
      <c r="M198" s="15"/>
    </row>
    <row r="199" spans="1:13" ht="12.75">
      <c r="A199" s="8"/>
      <c r="F199" s="15"/>
      <c r="H199" s="15"/>
      <c r="I199" s="15"/>
      <c r="J199" s="15"/>
      <c r="K199" s="15"/>
      <c r="L199" s="15"/>
      <c r="M199" s="15"/>
    </row>
    <row r="200" spans="1:13" ht="12.75">
      <c r="A200" s="8"/>
      <c r="F200" s="15"/>
      <c r="H200" s="15"/>
      <c r="I200" s="15"/>
      <c r="J200" s="15"/>
      <c r="K200" s="15"/>
      <c r="L200" s="15"/>
      <c r="M200" s="15"/>
    </row>
    <row r="201" spans="1:13" ht="12.75">
      <c r="A201" s="8"/>
      <c r="F201" s="15"/>
      <c r="H201" s="15"/>
      <c r="I201" s="15"/>
      <c r="J201" s="15"/>
      <c r="K201" s="15"/>
      <c r="L201" s="15"/>
      <c r="M201" s="15"/>
    </row>
    <row r="202" spans="1:13" ht="12.75">
      <c r="A202" s="8"/>
      <c r="F202" s="15"/>
      <c r="H202" s="15"/>
      <c r="I202" s="15"/>
      <c r="J202" s="15"/>
      <c r="K202" s="15"/>
      <c r="L202" s="15"/>
      <c r="M202" s="15"/>
    </row>
    <row r="203" spans="1:13" ht="12.75">
      <c r="A203" s="8"/>
      <c r="F203" s="15"/>
      <c r="H203" s="15"/>
      <c r="I203" s="15"/>
      <c r="J203" s="15"/>
      <c r="K203" s="15"/>
      <c r="L203" s="15"/>
      <c r="M203" s="15"/>
    </row>
    <row r="204" spans="1:13" ht="12.75">
      <c r="A204" s="8"/>
      <c r="F204" s="15"/>
      <c r="H204" s="15"/>
      <c r="I204" s="15"/>
      <c r="J204" s="15"/>
      <c r="K204" s="15"/>
      <c r="L204" s="15"/>
      <c r="M204" s="15"/>
    </row>
    <row r="205" spans="1:13" ht="12.75">
      <c r="A205" s="8"/>
      <c r="F205" s="15"/>
      <c r="H205" s="15"/>
      <c r="I205" s="15"/>
      <c r="J205" s="15"/>
      <c r="K205" s="15"/>
      <c r="L205" s="15"/>
      <c r="M205" s="15"/>
    </row>
    <row r="206" spans="1:13" ht="12.75">
      <c r="A206" s="8"/>
      <c r="F206" s="15"/>
      <c r="H206" s="15"/>
      <c r="I206" s="15"/>
      <c r="J206" s="15"/>
      <c r="K206" s="15"/>
      <c r="L206" s="15"/>
      <c r="M206" s="15"/>
    </row>
    <row r="207" spans="1:13" ht="12.75">
      <c r="A207" s="8"/>
      <c r="F207" s="15"/>
      <c r="H207" s="15"/>
      <c r="I207" s="15"/>
      <c r="J207" s="15"/>
      <c r="K207" s="15"/>
      <c r="L207" s="15"/>
      <c r="M207" s="15"/>
    </row>
    <row r="208" spans="1:13" ht="12.75">
      <c r="A208" s="8"/>
      <c r="F208" s="15"/>
      <c r="H208" s="15"/>
      <c r="I208" s="15"/>
      <c r="J208" s="15"/>
      <c r="K208" s="15"/>
      <c r="L208" s="15"/>
      <c r="M208" s="15"/>
    </row>
    <row r="209" spans="1:13" ht="12.75">
      <c r="A209" s="8"/>
      <c r="F209" s="15"/>
      <c r="H209" s="15"/>
      <c r="I209" s="15"/>
      <c r="J209" s="15"/>
      <c r="K209" s="15"/>
      <c r="L209" s="15"/>
      <c r="M209" s="15"/>
    </row>
    <row r="210" spans="1:13" ht="12.75">
      <c r="A210" s="8"/>
      <c r="F210" s="15"/>
      <c r="H210" s="15"/>
      <c r="I210" s="15"/>
      <c r="J210" s="15"/>
      <c r="K210" s="15"/>
      <c r="L210" s="15"/>
      <c r="M210" s="15"/>
    </row>
    <row r="211" spans="1:13" ht="12.75">
      <c r="A211" s="8"/>
      <c r="F211" s="15"/>
      <c r="H211" s="15"/>
      <c r="I211" s="15"/>
      <c r="J211" s="15"/>
      <c r="K211" s="15"/>
      <c r="L211" s="15"/>
      <c r="M211" s="15"/>
    </row>
    <row r="212" spans="1:13" ht="12.75">
      <c r="A212" s="8"/>
      <c r="F212" s="15"/>
      <c r="H212" s="15"/>
      <c r="I212" s="15"/>
      <c r="J212" s="15"/>
      <c r="K212" s="15"/>
      <c r="L212" s="15"/>
      <c r="M212" s="15"/>
    </row>
    <row r="213" spans="1:13" ht="12.75">
      <c r="A213" s="8"/>
      <c r="F213" s="15"/>
      <c r="H213" s="15"/>
      <c r="I213" s="15"/>
      <c r="J213" s="15"/>
      <c r="K213" s="15"/>
      <c r="L213" s="15"/>
      <c r="M213" s="15"/>
    </row>
    <row r="214" spans="1:13" ht="12.75">
      <c r="A214" s="8"/>
      <c r="F214" s="15"/>
      <c r="H214" s="15"/>
      <c r="I214" s="15"/>
      <c r="J214" s="15"/>
      <c r="K214" s="15"/>
      <c r="L214" s="15"/>
      <c r="M214" s="15"/>
    </row>
    <row r="215" spans="1:13" ht="12.75">
      <c r="A215" s="8"/>
      <c r="F215" s="15"/>
      <c r="H215" s="15"/>
      <c r="I215" s="15"/>
      <c r="J215" s="15"/>
      <c r="K215" s="15"/>
      <c r="L215" s="15"/>
      <c r="M215" s="15"/>
    </row>
    <row r="216" spans="1:13" ht="12.75">
      <c r="A216" s="8"/>
      <c r="F216" s="15"/>
      <c r="H216" s="15"/>
      <c r="I216" s="15"/>
      <c r="J216" s="15"/>
      <c r="K216" s="15"/>
      <c r="L216" s="15"/>
      <c r="M216" s="15"/>
    </row>
    <row r="217" spans="1:13" ht="12.75">
      <c r="A217" s="8"/>
      <c r="F217" s="15"/>
      <c r="H217" s="15"/>
      <c r="I217" s="15"/>
      <c r="J217" s="15"/>
      <c r="K217" s="15"/>
      <c r="L217" s="15"/>
      <c r="M217" s="15"/>
    </row>
    <row r="218" spans="1:13" ht="12.75">
      <c r="A218" s="8"/>
      <c r="F218" s="15"/>
      <c r="H218" s="15"/>
      <c r="I218" s="15"/>
      <c r="J218" s="15"/>
      <c r="K218" s="15"/>
      <c r="L218" s="15"/>
      <c r="M218" s="15"/>
    </row>
    <row r="219" spans="1:13" ht="12.75">
      <c r="A219" s="8"/>
      <c r="F219" s="15"/>
      <c r="H219" s="15"/>
      <c r="I219" s="15"/>
      <c r="J219" s="15"/>
      <c r="K219" s="15"/>
      <c r="L219" s="15"/>
      <c r="M219" s="15"/>
    </row>
    <row r="220" spans="1:13" ht="12.75">
      <c r="A220" s="8"/>
      <c r="F220" s="15"/>
      <c r="H220" s="15"/>
      <c r="I220" s="15"/>
      <c r="J220" s="15"/>
      <c r="K220" s="15"/>
      <c r="L220" s="15"/>
      <c r="M220" s="15"/>
    </row>
    <row r="221" spans="1:13" ht="12.75">
      <c r="A221" s="8"/>
      <c r="F221" s="15"/>
      <c r="H221" s="15"/>
      <c r="I221" s="15"/>
      <c r="J221" s="15"/>
      <c r="K221" s="15"/>
      <c r="L221" s="15"/>
      <c r="M221" s="15"/>
    </row>
    <row r="222" spans="1:13" ht="12.75">
      <c r="A222" s="8"/>
      <c r="F222" s="15"/>
      <c r="H222" s="15"/>
      <c r="I222" s="15"/>
      <c r="J222" s="15"/>
      <c r="K222" s="15"/>
      <c r="L222" s="15"/>
      <c r="M222" s="15"/>
    </row>
    <row r="223" spans="1:13" ht="12.75">
      <c r="A223" s="8"/>
      <c r="F223" s="15"/>
      <c r="H223" s="15"/>
      <c r="I223" s="15"/>
      <c r="J223" s="15"/>
      <c r="K223" s="15"/>
      <c r="L223" s="15"/>
      <c r="M223" s="15"/>
    </row>
    <row r="224" spans="1:13" ht="12.75">
      <c r="A224" s="8"/>
      <c r="F224" s="15"/>
      <c r="H224" s="15"/>
      <c r="I224" s="15"/>
      <c r="J224" s="15"/>
      <c r="K224" s="15"/>
      <c r="L224" s="15"/>
      <c r="M224" s="15"/>
    </row>
    <row r="225" spans="1:13" ht="12.75">
      <c r="A225" s="8"/>
      <c r="F225" s="15"/>
      <c r="H225" s="15"/>
      <c r="I225" s="15"/>
      <c r="J225" s="15"/>
      <c r="K225" s="15"/>
      <c r="L225" s="15"/>
      <c r="M225" s="15"/>
    </row>
    <row r="226" spans="1:13" ht="12.75">
      <c r="A226" s="8"/>
      <c r="F226" s="15"/>
      <c r="H226" s="15"/>
      <c r="I226" s="15"/>
      <c r="J226" s="15"/>
      <c r="K226" s="15"/>
      <c r="L226" s="15"/>
      <c r="M226" s="15"/>
    </row>
    <row r="227" spans="1:13" ht="12.75">
      <c r="A227" s="8"/>
      <c r="F227" s="15"/>
      <c r="H227" s="15"/>
      <c r="I227" s="15"/>
      <c r="J227" s="15"/>
      <c r="K227" s="15"/>
      <c r="L227" s="15"/>
      <c r="M227" s="15"/>
    </row>
    <row r="228" spans="1:13" ht="12.75">
      <c r="A228" s="8"/>
      <c r="F228" s="15"/>
      <c r="H228" s="15"/>
      <c r="I228" s="15"/>
      <c r="J228" s="15"/>
      <c r="K228" s="15"/>
      <c r="L228" s="15"/>
      <c r="M228" s="15"/>
    </row>
    <row r="229" spans="1:13" ht="12.75">
      <c r="A229" s="8"/>
      <c r="F229" s="15"/>
      <c r="H229" s="15"/>
      <c r="I229" s="15"/>
      <c r="J229" s="15"/>
      <c r="K229" s="15"/>
      <c r="L229" s="15"/>
      <c r="M229" s="15"/>
    </row>
    <row r="230" spans="1:13" ht="12.75">
      <c r="A230" s="8"/>
      <c r="F230" s="15"/>
      <c r="H230" s="15"/>
      <c r="I230" s="15"/>
      <c r="J230" s="15"/>
      <c r="K230" s="15"/>
      <c r="L230" s="15"/>
      <c r="M230" s="15"/>
    </row>
    <row r="231" spans="1:13" ht="12.75">
      <c r="A231" s="8"/>
      <c r="F231" s="15"/>
      <c r="H231" s="15"/>
      <c r="I231" s="15"/>
      <c r="J231" s="15"/>
      <c r="K231" s="15"/>
      <c r="L231" s="15"/>
      <c r="M231" s="15"/>
    </row>
    <row r="232" spans="1:6" ht="12.75">
      <c r="A232" s="8"/>
      <c r="F232" s="15"/>
    </row>
    <row r="233" spans="1:6" ht="12.75">
      <c r="A233" s="8"/>
      <c r="F233" s="15"/>
    </row>
    <row r="234" spans="1:6" ht="12.75">
      <c r="A234" s="8"/>
      <c r="F234" s="15"/>
    </row>
    <row r="235" spans="1:6" ht="12.75">
      <c r="A235" s="8"/>
      <c r="F235" s="15"/>
    </row>
    <row r="236" spans="1:6" ht="12.75">
      <c r="A236" s="8"/>
      <c r="F236" s="15"/>
    </row>
    <row r="237" spans="1:6" ht="12.75">
      <c r="A237" s="8"/>
      <c r="F237" s="15"/>
    </row>
    <row r="238" spans="1:6" ht="12.75">
      <c r="A238" s="8"/>
      <c r="F238" s="15"/>
    </row>
    <row r="239" spans="1:6" ht="12.75">
      <c r="A239" s="8"/>
      <c r="F239" s="15"/>
    </row>
    <row r="240" spans="1:6" ht="12.75">
      <c r="A240" s="8"/>
      <c r="F240" s="15"/>
    </row>
    <row r="241" spans="1:6" ht="12.75">
      <c r="A241" s="8"/>
      <c r="F241" s="15"/>
    </row>
    <row r="242" spans="1:6" ht="12.75">
      <c r="A242" s="8"/>
      <c r="F242" s="15"/>
    </row>
    <row r="243" spans="1:6" ht="12.75">
      <c r="A243" s="8"/>
      <c r="F243" s="15"/>
    </row>
    <row r="244" spans="1:6" ht="12.75">
      <c r="A244" s="8"/>
      <c r="F244" s="15"/>
    </row>
    <row r="245" spans="1:6" ht="12.75">
      <c r="A245" s="8"/>
      <c r="F245" s="15"/>
    </row>
    <row r="246" spans="1:6" ht="12.75">
      <c r="A246" s="8"/>
      <c r="F246" s="15"/>
    </row>
    <row r="247" spans="1:6" ht="12.75" hidden="1">
      <c r="A247" s="8"/>
      <c r="F247" s="15"/>
    </row>
    <row r="248" spans="1:6" ht="12.75" hidden="1">
      <c r="A248" s="8"/>
      <c r="F248" s="15"/>
    </row>
    <row r="249" spans="1:6" ht="12.75" hidden="1">
      <c r="A249" s="8"/>
      <c r="F249" s="15"/>
    </row>
    <row r="250" spans="1:6" ht="12.75" hidden="1">
      <c r="A250" s="8"/>
      <c r="F250" s="15"/>
    </row>
    <row r="251" spans="1:6" ht="12.75" hidden="1">
      <c r="A251" s="8"/>
      <c r="F251" s="15"/>
    </row>
    <row r="252" spans="1:6" ht="12.75" hidden="1">
      <c r="A252" s="8"/>
      <c r="F252" s="15"/>
    </row>
    <row r="253" spans="1:6" ht="12.75" hidden="1">
      <c r="A253" s="8"/>
      <c r="F253" s="15"/>
    </row>
    <row r="254" spans="1:6" ht="12.75" hidden="1">
      <c r="A254" s="8"/>
      <c r="F254" s="15"/>
    </row>
    <row r="255" spans="1:6" ht="12.75" hidden="1">
      <c r="A255" s="8"/>
      <c r="F255" s="15"/>
    </row>
    <row r="256" spans="1:6" ht="12.75" hidden="1">
      <c r="A256" s="8"/>
      <c r="F256" s="15"/>
    </row>
    <row r="257" spans="1:6" ht="12.75" hidden="1">
      <c r="A257" s="8"/>
      <c r="F257" s="15"/>
    </row>
    <row r="258" spans="1:6" ht="12.75" hidden="1">
      <c r="A258" s="8"/>
      <c r="F258" s="15"/>
    </row>
    <row r="259" spans="1:6" ht="12.75" hidden="1">
      <c r="A259" s="8"/>
      <c r="F259" s="15"/>
    </row>
    <row r="260" spans="1:6" ht="12.75" hidden="1">
      <c r="A260" s="8"/>
      <c r="F260" s="15"/>
    </row>
    <row r="261" spans="1:6" ht="12.75" hidden="1">
      <c r="A261" s="8"/>
      <c r="F261" s="15"/>
    </row>
    <row r="262" spans="1:6" ht="12.75" hidden="1">
      <c r="A262" s="8"/>
      <c r="F262" s="15"/>
    </row>
    <row r="263" spans="1:6" ht="12.75" hidden="1">
      <c r="A263" s="8"/>
      <c r="F263" s="15"/>
    </row>
    <row r="264" spans="1:6" ht="12.75" hidden="1">
      <c r="A264" s="8"/>
      <c r="F264" s="15"/>
    </row>
    <row r="265" spans="1:6" ht="12.75" hidden="1">
      <c r="A265" s="8"/>
      <c r="F265" s="15"/>
    </row>
    <row r="266" spans="1:6" ht="12.75" hidden="1">
      <c r="A266" s="8"/>
      <c r="F266" s="15"/>
    </row>
    <row r="267" spans="1:6" ht="12.75" hidden="1">
      <c r="A267" s="8"/>
      <c r="F267" s="15"/>
    </row>
    <row r="268" spans="1:6" ht="12.75" hidden="1">
      <c r="A268" s="8"/>
      <c r="F268" s="15"/>
    </row>
    <row r="269" spans="1:6" ht="12.75" hidden="1">
      <c r="A269" s="8"/>
      <c r="F269" s="15"/>
    </row>
    <row r="270" spans="1:6" ht="12.75" hidden="1">
      <c r="A270" s="8"/>
      <c r="F270" s="15"/>
    </row>
    <row r="271" spans="1:6" ht="12.75" hidden="1">
      <c r="A271" s="8"/>
      <c r="F271" s="15"/>
    </row>
    <row r="272" spans="1:6" ht="12.75">
      <c r="A272" s="8"/>
      <c r="F272" s="15"/>
    </row>
    <row r="273" spans="1:6" ht="12.75">
      <c r="A273" s="8"/>
      <c r="F273" s="15"/>
    </row>
    <row r="274" spans="1:6" ht="12.75">
      <c r="A274" s="8"/>
      <c r="F274" s="15"/>
    </row>
    <row r="275" spans="1:6" ht="12.75">
      <c r="A275" s="8"/>
      <c r="F275" s="15"/>
    </row>
    <row r="276" spans="1:6" ht="12.75">
      <c r="A276" s="8"/>
      <c r="F276" s="15"/>
    </row>
    <row r="277" spans="1:6" ht="12.75">
      <c r="A277" s="8"/>
      <c r="F277" s="15"/>
    </row>
    <row r="278" spans="1:6" ht="12.75">
      <c r="A278" s="8"/>
      <c r="F278" s="15"/>
    </row>
    <row r="279" spans="1:6" ht="12.75">
      <c r="A279" s="8"/>
      <c r="F279" s="15"/>
    </row>
    <row r="280" spans="1:6" ht="12.75">
      <c r="A280" s="8"/>
      <c r="F280" s="15"/>
    </row>
    <row r="281" spans="1:6" ht="12.75">
      <c r="A281" s="8"/>
      <c r="F281" s="15"/>
    </row>
    <row r="282" spans="1:6" ht="12.75">
      <c r="A282" s="8"/>
      <c r="F282" s="15"/>
    </row>
    <row r="283" spans="1:6" ht="12.75">
      <c r="A283" s="8"/>
      <c r="F283" s="15"/>
    </row>
    <row r="284" spans="1:6" ht="12.75">
      <c r="A284" s="8"/>
      <c r="F284" s="15"/>
    </row>
    <row r="285" spans="1:6" ht="12.75">
      <c r="A285" s="8"/>
      <c r="F285" s="15"/>
    </row>
    <row r="286" spans="1:6" ht="12.75">
      <c r="A286" s="8"/>
      <c r="F286" s="15"/>
    </row>
    <row r="287" spans="1:6" ht="12.75">
      <c r="A287" s="8"/>
      <c r="F287" s="15"/>
    </row>
    <row r="288" spans="1:6" ht="12.75">
      <c r="A288" s="8"/>
      <c r="F288" s="15"/>
    </row>
    <row r="289" spans="1:6" ht="12.75">
      <c r="A289" s="8"/>
      <c r="F289" s="15"/>
    </row>
    <row r="290" spans="1:6" ht="12.75">
      <c r="A290" s="8"/>
      <c r="F290" s="15"/>
    </row>
    <row r="291" spans="1:6" ht="12.75">
      <c r="A291" s="8"/>
      <c r="F291" s="15"/>
    </row>
    <row r="292" spans="1:6" ht="12.75">
      <c r="A292" s="8"/>
      <c r="F292" s="15"/>
    </row>
    <row r="293" spans="1:6" ht="12.75">
      <c r="A293" s="8"/>
      <c r="F293" s="15"/>
    </row>
    <row r="294" spans="1:6" ht="12.75">
      <c r="A294" s="8"/>
      <c r="F294" s="15"/>
    </row>
    <row r="295" spans="1:6" ht="12.75">
      <c r="A295" s="8"/>
      <c r="F295" s="15"/>
    </row>
    <row r="296" spans="1:6" ht="12.75">
      <c r="A296" s="8"/>
      <c r="F296" s="15"/>
    </row>
    <row r="297" spans="1:6" ht="12.75">
      <c r="A297" s="8"/>
      <c r="F297" s="15"/>
    </row>
    <row r="298" spans="1:6" ht="12.75">
      <c r="A298" s="8"/>
      <c r="F298" s="15"/>
    </row>
    <row r="299" spans="1:6" ht="12.75">
      <c r="A299" s="8"/>
      <c r="F299" s="15"/>
    </row>
    <row r="300" spans="1:6" ht="12.75">
      <c r="A300" s="8"/>
      <c r="F300" s="15"/>
    </row>
    <row r="301" spans="1:6" ht="12.75">
      <c r="A301" s="8"/>
      <c r="F301" s="15"/>
    </row>
    <row r="302" spans="1:6" ht="12.75">
      <c r="A302" s="8"/>
      <c r="F302" s="15"/>
    </row>
    <row r="303" spans="1:6" ht="12.75">
      <c r="A303" s="8"/>
      <c r="F303" s="15"/>
    </row>
    <row r="304" spans="1:6" ht="12.75">
      <c r="A304" s="8"/>
      <c r="F304" s="15"/>
    </row>
    <row r="305" spans="1:6" ht="12.75">
      <c r="A305" s="8"/>
      <c r="F305" s="15"/>
    </row>
    <row r="306" spans="1:6" ht="12.75">
      <c r="A306" s="8"/>
      <c r="F306" s="15"/>
    </row>
    <row r="307" spans="1:6" ht="12.75">
      <c r="A307" s="8"/>
      <c r="F307" s="15"/>
    </row>
    <row r="308" spans="1:6" ht="12.75">
      <c r="A308" s="8"/>
      <c r="F308" s="15"/>
    </row>
    <row r="309" spans="1:6" ht="12.75">
      <c r="A309" s="8"/>
      <c r="F309" s="15"/>
    </row>
    <row r="310" spans="1:6" ht="12.75">
      <c r="A310" s="8"/>
      <c r="F310" s="15"/>
    </row>
    <row r="311" spans="1:6" ht="12.75">
      <c r="A311" s="8"/>
      <c r="F311" s="15"/>
    </row>
    <row r="312" spans="1:6" ht="12.75">
      <c r="A312" s="8"/>
      <c r="F312" s="15"/>
    </row>
    <row r="313" spans="1:6" ht="12.75">
      <c r="A313" s="8"/>
      <c r="F313" s="15"/>
    </row>
    <row r="314" spans="1:6" ht="12.75">
      <c r="A314" s="8"/>
      <c r="F314" s="15"/>
    </row>
    <row r="315" spans="1:6" ht="12.75">
      <c r="A315" s="8"/>
      <c r="F315" s="15"/>
    </row>
    <row r="316" spans="1:6" ht="12.75">
      <c r="A316" s="8"/>
      <c r="F316" s="15"/>
    </row>
    <row r="317" spans="1:6" ht="12.75">
      <c r="A317" s="8"/>
      <c r="F317" s="15"/>
    </row>
    <row r="318" spans="1:6" ht="12.75">
      <c r="A318" s="8"/>
      <c r="F318" s="15"/>
    </row>
    <row r="319" spans="1:6" ht="12.75">
      <c r="A319" s="8"/>
      <c r="F319" s="15"/>
    </row>
    <row r="320" spans="1:6" ht="12.75">
      <c r="A320" s="8"/>
      <c r="F320" s="15"/>
    </row>
    <row r="321" spans="1:6" ht="12.75">
      <c r="A321" s="8"/>
      <c r="F321" s="15"/>
    </row>
    <row r="322" spans="1:6" ht="12.75">
      <c r="A322" s="8"/>
      <c r="F322" s="15"/>
    </row>
    <row r="323" spans="1:6" ht="12.75">
      <c r="A323" s="8"/>
      <c r="F323" s="15"/>
    </row>
    <row r="324" spans="1:6" ht="12.75">
      <c r="A324" s="8"/>
      <c r="F324" s="15"/>
    </row>
    <row r="325" spans="1:6" ht="12.75">
      <c r="A325" s="8"/>
      <c r="F325" s="15"/>
    </row>
    <row r="326" spans="1:6" ht="12.75">
      <c r="A326" s="8"/>
      <c r="F326" s="15"/>
    </row>
    <row r="327" spans="1:6" ht="12.75">
      <c r="A327" s="8"/>
      <c r="F327" s="15"/>
    </row>
    <row r="328" spans="1:6" ht="12.75">
      <c r="A328" s="8"/>
      <c r="F328" s="15"/>
    </row>
    <row r="329" spans="1:6" ht="12.75">
      <c r="A329" s="8"/>
      <c r="F329" s="15"/>
    </row>
    <row r="330" spans="1:6" ht="12.75">
      <c r="A330" s="8"/>
      <c r="F330" s="15"/>
    </row>
    <row r="331" spans="1:6" ht="12.75">
      <c r="A331" s="8"/>
      <c r="F331" s="15"/>
    </row>
    <row r="332" spans="1:6" ht="12.75">
      <c r="A332" s="8"/>
      <c r="F332" s="15"/>
    </row>
    <row r="333" spans="1:6" ht="12.75">
      <c r="A333" s="8"/>
      <c r="F333" s="15"/>
    </row>
    <row r="334" spans="1:6" ht="12.75">
      <c r="A334" s="8"/>
      <c r="F334" s="15"/>
    </row>
    <row r="335" spans="1:6" ht="12.75">
      <c r="A335" s="8"/>
      <c r="F335" s="15"/>
    </row>
    <row r="336" spans="1:6" ht="12.75">
      <c r="A336" s="8"/>
      <c r="F336" s="15"/>
    </row>
    <row r="337" spans="1:6" ht="12.75">
      <c r="A337" s="8"/>
      <c r="F337" s="15"/>
    </row>
    <row r="338" spans="1:6" ht="12.75">
      <c r="A338" s="8"/>
      <c r="F338" s="15"/>
    </row>
    <row r="339" spans="1:6" ht="12.75">
      <c r="A339" s="8"/>
      <c r="F339" s="15"/>
    </row>
    <row r="340" spans="1:6" ht="12.75">
      <c r="A340" s="8"/>
      <c r="F340" s="15"/>
    </row>
    <row r="341" spans="1:6" ht="12.75">
      <c r="A341" s="8"/>
      <c r="F341" s="15"/>
    </row>
    <row r="342" spans="1:6" ht="12.75">
      <c r="A342" s="8"/>
      <c r="F342" s="15"/>
    </row>
    <row r="343" spans="1:6" ht="12.75">
      <c r="A343" s="3"/>
      <c r="F343" s="15"/>
    </row>
    <row r="344" spans="1:6" ht="12.75">
      <c r="A344" s="3"/>
      <c r="F344" s="15"/>
    </row>
    <row r="345" spans="1:6" ht="12.75">
      <c r="A345" s="3"/>
      <c r="F345" s="15"/>
    </row>
    <row r="346" spans="1:6" ht="12.75">
      <c r="A346" s="3"/>
      <c r="F346" s="15"/>
    </row>
    <row r="347" spans="1:6" ht="12.75">
      <c r="A347" s="3"/>
      <c r="F347" s="15"/>
    </row>
    <row r="348" spans="1:6" ht="12.75">
      <c r="A348" s="3"/>
      <c r="F348" s="15"/>
    </row>
    <row r="349" spans="1:6" ht="12.75">
      <c r="A349" s="3"/>
      <c r="F349" s="15"/>
    </row>
    <row r="350" spans="1:6" ht="12.75">
      <c r="A350" s="3"/>
      <c r="F350" s="15"/>
    </row>
    <row r="351" spans="1:6" ht="12.75">
      <c r="A351" s="3"/>
      <c r="F351" s="15"/>
    </row>
    <row r="352" spans="1:6" ht="12.75">
      <c r="A352" s="3"/>
      <c r="F352" s="15"/>
    </row>
    <row r="353" spans="1:6" ht="12.75">
      <c r="A353" s="3"/>
      <c r="F353" s="15"/>
    </row>
    <row r="354" spans="1:6" ht="12.75">
      <c r="A354" s="3"/>
      <c r="F354" s="15"/>
    </row>
    <row r="355" spans="1:6" ht="12.75">
      <c r="A355" s="3"/>
      <c r="F355" s="15"/>
    </row>
    <row r="356" spans="1:6" ht="12.75">
      <c r="A356" s="3"/>
      <c r="F356" s="15"/>
    </row>
    <row r="357" spans="1:6" ht="12.75">
      <c r="A357" s="3"/>
      <c r="F357" s="15"/>
    </row>
    <row r="358" spans="1:6" ht="12.75">
      <c r="A358" s="3"/>
      <c r="F358" s="15"/>
    </row>
    <row r="359" spans="1:6" ht="12.75">
      <c r="A359" s="3"/>
      <c r="F359" s="15"/>
    </row>
    <row r="360" spans="1:6" ht="12.75">
      <c r="A360" s="3"/>
      <c r="F360" s="15"/>
    </row>
    <row r="361" spans="1:6" ht="12.75">
      <c r="A361" s="3"/>
      <c r="F361" s="15"/>
    </row>
    <row r="362" spans="1:6" ht="12.75">
      <c r="A362" s="3"/>
      <c r="F362" s="15"/>
    </row>
    <row r="363" spans="1:6" ht="12.75">
      <c r="A363" s="3"/>
      <c r="F363" s="15"/>
    </row>
    <row r="364" spans="1:6" ht="12.75">
      <c r="A364" s="3"/>
      <c r="F364" s="15"/>
    </row>
    <row r="365" spans="1:6" ht="12.75">
      <c r="A365" s="3"/>
      <c r="F365" s="15"/>
    </row>
    <row r="366" spans="1:6" ht="12.75">
      <c r="A366" s="3"/>
      <c r="F366" s="15"/>
    </row>
    <row r="367" spans="1:6" ht="12.75">
      <c r="A367" s="3"/>
      <c r="F367" s="15"/>
    </row>
    <row r="368" spans="1:6" ht="12.75">
      <c r="A368" s="3"/>
      <c r="F368" s="15"/>
    </row>
    <row r="369" spans="1:6" ht="12.75">
      <c r="A369" s="3"/>
      <c r="F369" s="15"/>
    </row>
    <row r="370" spans="1:6" ht="12.75">
      <c r="A370" s="3"/>
      <c r="F370" s="15"/>
    </row>
    <row r="371" spans="1:6" ht="12.75">
      <c r="A371" s="3"/>
      <c r="F371" s="15"/>
    </row>
    <row r="372" spans="1:6" ht="12.75">
      <c r="A372" s="3"/>
      <c r="F372" s="15"/>
    </row>
    <row r="373" spans="1:6" ht="12.75">
      <c r="A373" s="3"/>
      <c r="F373" s="15"/>
    </row>
    <row r="374" spans="1:6" ht="12.75">
      <c r="A374" s="3"/>
      <c r="F374" s="15"/>
    </row>
    <row r="375" spans="1:6" ht="12.75">
      <c r="A375" s="3"/>
      <c r="F375" s="15"/>
    </row>
    <row r="376" spans="1:6" ht="12.75">
      <c r="A376" s="3"/>
      <c r="F376" s="15"/>
    </row>
    <row r="377" spans="1:6" ht="12.75">
      <c r="A377" s="3"/>
      <c r="F377" s="15"/>
    </row>
    <row r="378" spans="1:6" ht="12.75">
      <c r="A378" s="3"/>
      <c r="F378" s="15"/>
    </row>
    <row r="379" spans="1:6" ht="12.75">
      <c r="A379" s="3"/>
      <c r="F379" s="15"/>
    </row>
    <row r="380" spans="1:6" ht="12.75">
      <c r="A380" s="3"/>
      <c r="F380" s="15"/>
    </row>
    <row r="381" spans="1:6" ht="12.75">
      <c r="A381" s="3"/>
      <c r="F381" s="15"/>
    </row>
    <row r="382" spans="1:6" ht="12.75">
      <c r="A382" s="3"/>
      <c r="F382" s="15"/>
    </row>
    <row r="383" spans="1:6" ht="12.75">
      <c r="A383" s="3"/>
      <c r="F383" s="15"/>
    </row>
    <row r="384" spans="1:6" ht="12.75">
      <c r="A384" s="3"/>
      <c r="F384" s="15"/>
    </row>
    <row r="385" spans="1:6" ht="12.75">
      <c r="A385" s="3"/>
      <c r="F385" s="15"/>
    </row>
    <row r="386" spans="1:6" ht="12.75">
      <c r="A386" s="3"/>
      <c r="F386" s="15"/>
    </row>
    <row r="387" spans="1:6" ht="12.75">
      <c r="A387" s="3"/>
      <c r="F387" s="15"/>
    </row>
    <row r="388" spans="1:6" ht="12.75">
      <c r="A388" s="3"/>
      <c r="F388" s="15"/>
    </row>
    <row r="389" spans="1:6" ht="12.75">
      <c r="A389" s="3"/>
      <c r="F389" s="15"/>
    </row>
    <row r="390" spans="1:6" ht="12.75">
      <c r="A390" s="3"/>
      <c r="F390" s="15"/>
    </row>
    <row r="391" spans="1:6" ht="12.75">
      <c r="A391" s="3"/>
      <c r="F391" s="15"/>
    </row>
    <row r="392" spans="1:6" ht="12.75">
      <c r="A392" s="3"/>
      <c r="F392" s="15"/>
    </row>
    <row r="393" spans="1:6" ht="12.75">
      <c r="A393" s="3"/>
      <c r="F393" s="15"/>
    </row>
    <row r="394" spans="1:6" ht="12.75">
      <c r="A394" s="3"/>
      <c r="F394" s="15"/>
    </row>
    <row r="395" spans="1:6" ht="12.75">
      <c r="A395" s="3"/>
      <c r="F395" s="15"/>
    </row>
    <row r="396" spans="1:6" ht="12.75">
      <c r="A396" s="3"/>
      <c r="F396" s="15"/>
    </row>
    <row r="397" spans="1:6" ht="12.75">
      <c r="A397" s="3"/>
      <c r="F397" s="15"/>
    </row>
    <row r="398" spans="1:6" ht="12.75">
      <c r="A398" s="3"/>
      <c r="F398" s="15"/>
    </row>
    <row r="399" spans="1:6" ht="12.75">
      <c r="A399" s="3"/>
      <c r="F399" s="15"/>
    </row>
    <row r="400" spans="1:6" ht="12.75">
      <c r="A400" s="3"/>
      <c r="F400" s="15"/>
    </row>
    <row r="401" spans="1:6" ht="12.75">
      <c r="A401" s="3"/>
      <c r="F401" s="15"/>
    </row>
    <row r="402" spans="1:6" ht="12.75">
      <c r="A402" s="3"/>
      <c r="F402" s="15"/>
    </row>
    <row r="403" spans="1:6" ht="12.75">
      <c r="A403" s="3"/>
      <c r="F403" s="15"/>
    </row>
    <row r="404" spans="1:6" ht="12.75">
      <c r="A404" s="3"/>
      <c r="F404" s="15"/>
    </row>
    <row r="405" spans="1:6" ht="12.75">
      <c r="A405" s="3"/>
      <c r="F405" s="15"/>
    </row>
    <row r="406" spans="1:6" ht="12.75">
      <c r="A406" s="3"/>
      <c r="F406" s="15"/>
    </row>
    <row r="407" spans="1:6" ht="12.75">
      <c r="A407" s="3"/>
      <c r="F407" s="15"/>
    </row>
    <row r="408" spans="1:6" ht="12.75">
      <c r="A408" s="3"/>
      <c r="F408" s="15"/>
    </row>
    <row r="409" spans="1:6" ht="12.75">
      <c r="A409" s="3"/>
      <c r="F409" s="15"/>
    </row>
    <row r="410" spans="1:6" ht="12.75">
      <c r="A410" s="3"/>
      <c r="F410" s="15"/>
    </row>
    <row r="411" spans="1:6" ht="12.75">
      <c r="A411" s="3"/>
      <c r="F411" s="15"/>
    </row>
    <row r="412" spans="1:6" ht="12.75">
      <c r="A412" s="3"/>
      <c r="F412" s="15"/>
    </row>
    <row r="413" spans="1:6" ht="12.75">
      <c r="A413" s="3"/>
      <c r="F413" s="15"/>
    </row>
    <row r="414" spans="1:6" ht="12.75">
      <c r="A414" s="3"/>
      <c r="F414" s="15"/>
    </row>
    <row r="415" spans="1:6" ht="12.75">
      <c r="A415" s="3"/>
      <c r="F415" s="15"/>
    </row>
    <row r="416" spans="1:6" ht="12.75">
      <c r="A416" s="3"/>
      <c r="F416" s="15"/>
    </row>
    <row r="417" spans="1:6" ht="12.75">
      <c r="A417" s="3"/>
      <c r="F417" s="15"/>
    </row>
    <row r="418" spans="1:6" ht="12.75">
      <c r="A418" s="3"/>
      <c r="F418" s="15"/>
    </row>
    <row r="419" spans="1:6" ht="12.75">
      <c r="A419" s="3"/>
      <c r="F419" s="15"/>
    </row>
    <row r="420" spans="1:6" ht="12.75">
      <c r="A420" s="3"/>
      <c r="F420" s="15"/>
    </row>
    <row r="421" spans="1:6" ht="12.75">
      <c r="A421" s="3"/>
      <c r="F421" s="15"/>
    </row>
    <row r="422" spans="1:6" ht="12.75">
      <c r="A422" s="3"/>
      <c r="F422" s="15"/>
    </row>
    <row r="423" spans="1:6" ht="12.75">
      <c r="A423" s="3"/>
      <c r="F423" s="15"/>
    </row>
    <row r="424" spans="1:6" ht="12.75">
      <c r="A424" s="3"/>
      <c r="F424" s="15"/>
    </row>
    <row r="425" spans="1:6" ht="12.75">
      <c r="A425" s="3"/>
      <c r="F425" s="15"/>
    </row>
    <row r="426" spans="1:6" ht="12.75">
      <c r="A426" s="3"/>
      <c r="F426" s="15"/>
    </row>
    <row r="427" spans="1:6" ht="12.75">
      <c r="A427" s="3"/>
      <c r="F427" s="15"/>
    </row>
    <row r="428" spans="1:6" ht="12.75">
      <c r="A428" s="3"/>
      <c r="F428" s="15"/>
    </row>
    <row r="429" spans="1:6" ht="12.75">
      <c r="A429" s="3"/>
      <c r="F429" s="15"/>
    </row>
    <row r="430" spans="1:6" ht="12.75">
      <c r="A430" s="3"/>
      <c r="F430" s="15"/>
    </row>
    <row r="431" spans="1:6" ht="12.75">
      <c r="A431" s="3"/>
      <c r="F431" s="15"/>
    </row>
    <row r="432" spans="1:6" ht="12.75">
      <c r="A432" s="3"/>
      <c r="F432" s="15"/>
    </row>
    <row r="433" spans="1:6" ht="12.75">
      <c r="A433" s="3"/>
      <c r="F433" s="15"/>
    </row>
    <row r="434" spans="1:6" ht="12.75">
      <c r="A434" s="3"/>
      <c r="F434" s="15"/>
    </row>
    <row r="435" spans="1:6" ht="12.75">
      <c r="A435" s="3"/>
      <c r="F435" s="15"/>
    </row>
    <row r="436" spans="1:6" ht="12.75">
      <c r="A436" s="3"/>
      <c r="F436" s="15"/>
    </row>
    <row r="437" spans="1:6" ht="12.75">
      <c r="A437" s="3"/>
      <c r="F437" s="15"/>
    </row>
    <row r="438" spans="1:6" ht="12.75">
      <c r="A438" s="3"/>
      <c r="F438" s="15"/>
    </row>
    <row r="439" spans="1:6" ht="12.75">
      <c r="A439" s="3"/>
      <c r="F439" s="15"/>
    </row>
    <row r="440" spans="1:6" ht="12.75">
      <c r="A440" s="3"/>
      <c r="F440" s="15"/>
    </row>
    <row r="441" spans="1:6" ht="12.75">
      <c r="A441" s="3"/>
      <c r="F441" s="15"/>
    </row>
    <row r="442" spans="1:6" ht="12.75">
      <c r="A442" s="3"/>
      <c r="F442" s="15"/>
    </row>
    <row r="443" spans="1:6" ht="12.75">
      <c r="A443" s="3"/>
      <c r="F443" s="15"/>
    </row>
    <row r="444" spans="1:6" ht="12.75">
      <c r="A444" s="3"/>
      <c r="F444" s="15"/>
    </row>
    <row r="445" spans="1:6" ht="12.75">
      <c r="A445" s="3"/>
      <c r="F445" s="15"/>
    </row>
    <row r="446" spans="1:6" ht="12.75">
      <c r="A446" s="3"/>
      <c r="F446" s="15"/>
    </row>
    <row r="447" spans="1:6" ht="12.75">
      <c r="A447" s="3"/>
      <c r="F447" s="15"/>
    </row>
    <row r="448" spans="1:6" ht="12.75">
      <c r="A448" s="3"/>
      <c r="F448" s="15"/>
    </row>
    <row r="449" spans="1:6" ht="12.75">
      <c r="A449" s="3"/>
      <c r="F449" s="15"/>
    </row>
    <row r="450" spans="1:6" ht="12.75">
      <c r="A450" s="3"/>
      <c r="F450" s="15"/>
    </row>
    <row r="451" spans="1:6" ht="12.75">
      <c r="A451" s="3"/>
      <c r="F451" s="15"/>
    </row>
    <row r="452" spans="1:6" ht="12.75">
      <c r="A452" s="3"/>
      <c r="F452" s="15"/>
    </row>
    <row r="453" spans="1:6" ht="12.75">
      <c r="A453" s="3"/>
      <c r="F453" s="15"/>
    </row>
    <row r="454" spans="1:6" ht="12.75">
      <c r="A454" s="3"/>
      <c r="F454" s="15"/>
    </row>
    <row r="455" spans="1:6" ht="12.75">
      <c r="A455" s="3"/>
      <c r="F455" s="15"/>
    </row>
    <row r="456" spans="1:6" ht="12.75">
      <c r="A456" s="3"/>
      <c r="F456" s="15"/>
    </row>
    <row r="457" spans="1:6" ht="12.75">
      <c r="A457" s="3"/>
      <c r="F457" s="15"/>
    </row>
    <row r="458" spans="1:6" ht="12.75">
      <c r="A458" s="3"/>
      <c r="F458" s="15"/>
    </row>
    <row r="459" spans="1:6" ht="12.75">
      <c r="A459" s="3"/>
      <c r="F459" s="15"/>
    </row>
    <row r="460" spans="1:6" ht="12.75">
      <c r="A460" s="3"/>
      <c r="F460" s="15"/>
    </row>
    <row r="461" spans="1:6" ht="12.75">
      <c r="A461" s="3"/>
      <c r="F461" s="15"/>
    </row>
    <row r="462" spans="1:6" ht="12.75">
      <c r="A462" s="3"/>
      <c r="F462" s="15"/>
    </row>
    <row r="463" spans="1:6" ht="12.75">
      <c r="A463" s="3"/>
      <c r="F463" s="15"/>
    </row>
    <row r="464" spans="1:6" ht="12.75">
      <c r="A464" s="3"/>
      <c r="F464" s="15"/>
    </row>
    <row r="465" spans="1:6" ht="12.75">
      <c r="A465" s="3"/>
      <c r="F465" s="15"/>
    </row>
    <row r="466" spans="1:6" ht="12.75">
      <c r="A466" s="3"/>
      <c r="F466" s="15"/>
    </row>
    <row r="467" spans="1:6" ht="12.75">
      <c r="A467" s="3"/>
      <c r="F467" s="15"/>
    </row>
    <row r="468" spans="1:6" ht="12.75">
      <c r="A468" s="3"/>
      <c r="F468" s="15"/>
    </row>
    <row r="469" spans="1:6" ht="12.75">
      <c r="A469" s="3"/>
      <c r="F469" s="15"/>
    </row>
    <row r="470" spans="1:6" ht="12.75">
      <c r="A470" s="3"/>
      <c r="F470" s="15"/>
    </row>
    <row r="471" spans="1:6" ht="12.75">
      <c r="A471" s="3"/>
      <c r="F471" s="15"/>
    </row>
    <row r="472" spans="1:6" ht="12.75">
      <c r="A472" s="3"/>
      <c r="F472" s="15"/>
    </row>
    <row r="473" spans="1:6" ht="12.75">
      <c r="A473" s="3"/>
      <c r="F473" s="15"/>
    </row>
    <row r="474" spans="1:6" ht="12.75">
      <c r="A474" s="3"/>
      <c r="F474" s="15"/>
    </row>
    <row r="475" spans="1:6" ht="12.75">
      <c r="A475" s="3"/>
      <c r="F475" s="15"/>
    </row>
    <row r="476" spans="1:6" ht="12.75">
      <c r="A476" s="3"/>
      <c r="F476" s="15"/>
    </row>
    <row r="477" spans="1:6" ht="12.75">
      <c r="A477" s="3"/>
      <c r="F477" s="15"/>
    </row>
    <row r="478" spans="1:6" ht="12.75">
      <c r="A478" s="3"/>
      <c r="F478" s="15"/>
    </row>
    <row r="479" spans="1:6" ht="12.75">
      <c r="A479" s="3"/>
      <c r="F479" s="15"/>
    </row>
    <row r="480" spans="1:6" ht="12.75">
      <c r="A480" s="3"/>
      <c r="F480" s="15"/>
    </row>
    <row r="481" spans="1:6" ht="12.75">
      <c r="A481" s="3"/>
      <c r="F481" s="15"/>
    </row>
    <row r="482" spans="1:6" ht="12.75">
      <c r="A482" s="3"/>
      <c r="F482" s="15"/>
    </row>
    <row r="483" spans="1:6" ht="12.75">
      <c r="A483" s="3"/>
      <c r="F483" s="15"/>
    </row>
    <row r="484" spans="1:6" ht="12.75">
      <c r="A484" s="3"/>
      <c r="F484" s="15"/>
    </row>
    <row r="485" spans="1:6" ht="12.75">
      <c r="A485" s="3"/>
      <c r="F485" s="15"/>
    </row>
    <row r="486" spans="1:6" ht="12.75">
      <c r="A486" s="3"/>
      <c r="F486" s="15"/>
    </row>
    <row r="487" spans="1:6" ht="12.75">
      <c r="A487" s="3"/>
      <c r="F487" s="15"/>
    </row>
    <row r="488" spans="1:6" ht="12.75">
      <c r="A488" s="3"/>
      <c r="F488" s="15"/>
    </row>
    <row r="489" spans="1:6" ht="12.75">
      <c r="A489" s="3"/>
      <c r="F489" s="15"/>
    </row>
    <row r="490" spans="1:6" ht="12.75">
      <c r="A490" s="3"/>
      <c r="F490" s="15"/>
    </row>
    <row r="491" spans="1:6" ht="12.75">
      <c r="A491" s="3"/>
      <c r="F491" s="15"/>
    </row>
    <row r="492" spans="1:6" ht="12.75">
      <c r="A492" s="3"/>
      <c r="F492" s="15"/>
    </row>
    <row r="493" spans="1:6" ht="12.75">
      <c r="A493" s="3"/>
      <c r="F493" s="15"/>
    </row>
    <row r="494" spans="1:6" ht="12.75">
      <c r="A494" s="3"/>
      <c r="F494" s="15"/>
    </row>
    <row r="495" spans="1:6" ht="12.75">
      <c r="A495" s="3"/>
      <c r="F495" s="15"/>
    </row>
    <row r="496" spans="1:6" ht="12.75">
      <c r="A496" s="3"/>
      <c r="F496" s="15"/>
    </row>
    <row r="497" spans="1:6" ht="12.75">
      <c r="A497" s="3"/>
      <c r="F497" s="15"/>
    </row>
    <row r="498" spans="1:6" ht="12.75">
      <c r="A498" s="3"/>
      <c r="F498" s="15"/>
    </row>
    <row r="499" spans="1:6" ht="12.75">
      <c r="A499" s="3"/>
      <c r="F499" s="15"/>
    </row>
    <row r="500" spans="1:6" ht="12.75">
      <c r="A500" s="3"/>
      <c r="F500" s="15"/>
    </row>
    <row r="501" spans="1:6" ht="12.75">
      <c r="A501" s="3"/>
      <c r="F501" s="15"/>
    </row>
    <row r="502" spans="1:6" ht="12.75">
      <c r="A502" s="3"/>
      <c r="F502" s="15"/>
    </row>
    <row r="503" spans="1:6" ht="12.75">
      <c r="A503" s="3"/>
      <c r="F503" s="15"/>
    </row>
    <row r="504" spans="1:6" ht="12.75">
      <c r="A504" s="3"/>
      <c r="F504" s="15"/>
    </row>
    <row r="505" spans="1:6" ht="12.75">
      <c r="A505" s="3"/>
      <c r="F505" s="15"/>
    </row>
    <row r="506" spans="1:6" ht="12.75">
      <c r="A506" s="3"/>
      <c r="F506" s="15"/>
    </row>
    <row r="507" spans="1:6" ht="12.75">
      <c r="A507" s="3"/>
      <c r="F507" s="15"/>
    </row>
    <row r="508" spans="1:6" ht="12.75">
      <c r="A508" s="3"/>
      <c r="F508" s="15"/>
    </row>
    <row r="509" spans="1:6" ht="12.75">
      <c r="A509" s="3"/>
      <c r="F509" s="15"/>
    </row>
    <row r="510" spans="1:6" ht="12.75">
      <c r="A510" s="3"/>
      <c r="F510" s="15"/>
    </row>
    <row r="511" spans="1:6" ht="12.75">
      <c r="A511" s="3"/>
      <c r="F511" s="15"/>
    </row>
    <row r="512" spans="1:6" ht="12.75">
      <c r="A512" s="3"/>
      <c r="F512" s="15"/>
    </row>
    <row r="513" spans="1:6" ht="12.75">
      <c r="A513" s="3"/>
      <c r="F513" s="15"/>
    </row>
    <row r="514" spans="1:6" ht="12.75">
      <c r="A514" s="3"/>
      <c r="F514" s="15"/>
    </row>
    <row r="515" spans="1:6" ht="12.75">
      <c r="A515" s="3"/>
      <c r="F515" s="15"/>
    </row>
    <row r="516" spans="1:6" ht="12.75">
      <c r="A516" s="3"/>
      <c r="F516" s="15"/>
    </row>
    <row r="517" spans="1:6" ht="12.75">
      <c r="A517" s="3"/>
      <c r="F517" s="15"/>
    </row>
    <row r="518" spans="1:6" ht="12.75">
      <c r="A518" s="3"/>
      <c r="F518" s="15"/>
    </row>
    <row r="519" spans="1:6" ht="12.75">
      <c r="A519" s="3"/>
      <c r="F519" s="15"/>
    </row>
    <row r="520" spans="1:6" ht="12.75">
      <c r="A520" s="3"/>
      <c r="F520" s="15"/>
    </row>
    <row r="521" spans="1:6" ht="12.75">
      <c r="A521" s="3"/>
      <c r="F521" s="15"/>
    </row>
    <row r="522" spans="1:6" ht="12.75">
      <c r="A522" s="3"/>
      <c r="F522" s="15"/>
    </row>
    <row r="523" spans="1:6" ht="12.75">
      <c r="A523" s="3"/>
      <c r="F523" s="15"/>
    </row>
    <row r="524" spans="1:6" ht="12.75">
      <c r="A524" s="3"/>
      <c r="F524" s="15"/>
    </row>
    <row r="525" spans="1:6" ht="12.75">
      <c r="A525" s="3"/>
      <c r="F525" s="15"/>
    </row>
    <row r="526" spans="1:6" ht="12.75">
      <c r="A526" s="3"/>
      <c r="F526" s="15"/>
    </row>
    <row r="527" spans="1:6" ht="12.75">
      <c r="A527" s="3"/>
      <c r="F527" s="15"/>
    </row>
    <row r="528" spans="1:6" ht="12.75">
      <c r="A528" s="3"/>
      <c r="F528" s="15"/>
    </row>
    <row r="529" spans="1:6" ht="12.75">
      <c r="A529" s="3"/>
      <c r="F529" s="15"/>
    </row>
    <row r="530" spans="1:6" ht="12.75">
      <c r="A530" s="3"/>
      <c r="F530" s="15"/>
    </row>
    <row r="531" spans="1:6" ht="12.75">
      <c r="A531" s="3"/>
      <c r="F531" s="15"/>
    </row>
    <row r="532" spans="1:6" ht="12.75">
      <c r="A532" s="3"/>
      <c r="F532" s="15"/>
    </row>
    <row r="533" spans="1:6" ht="12.75">
      <c r="A533" s="3"/>
      <c r="F533" s="15"/>
    </row>
    <row r="534" spans="1:6" ht="12.75">
      <c r="A534" s="3"/>
      <c r="F534" s="15"/>
    </row>
    <row r="535" spans="1:6" ht="12.75">
      <c r="A535" s="3"/>
      <c r="F535" s="15"/>
    </row>
    <row r="536" spans="1:6" ht="12.75">
      <c r="A536" s="3"/>
      <c r="F536" s="15"/>
    </row>
    <row r="537" spans="1:6" ht="12.75">
      <c r="A537" s="3"/>
      <c r="F537" s="15"/>
    </row>
    <row r="538" spans="1:6" ht="12.75">
      <c r="A538" s="3"/>
      <c r="F538" s="15"/>
    </row>
    <row r="539" spans="1:6" ht="12.75">
      <c r="A539" s="3"/>
      <c r="F539" s="15"/>
    </row>
    <row r="540" spans="1:6" ht="12.75">
      <c r="A540" s="3"/>
      <c r="F540" s="15"/>
    </row>
    <row r="541" spans="1:6" ht="12.75">
      <c r="A541" s="3"/>
      <c r="F541" s="15"/>
    </row>
    <row r="542" spans="1:6" ht="12.75">
      <c r="A542" s="3"/>
      <c r="F542" s="15"/>
    </row>
    <row r="543" spans="1:6" ht="12.75">
      <c r="A543" s="3"/>
      <c r="F543" s="15"/>
    </row>
    <row r="544" spans="1:6" ht="12.75">
      <c r="A544" s="3"/>
      <c r="F544" s="15"/>
    </row>
    <row r="545" spans="1:6" ht="12.75">
      <c r="A545" s="3"/>
      <c r="F545" s="15"/>
    </row>
    <row r="546" spans="1:6" ht="12.75">
      <c r="A546" s="3"/>
      <c r="F546" s="15"/>
    </row>
    <row r="547" spans="1:6" ht="12.75">
      <c r="A547" s="3"/>
      <c r="F547" s="15"/>
    </row>
    <row r="548" spans="1:6" ht="12.75">
      <c r="A548" s="3"/>
      <c r="F548" s="15"/>
    </row>
    <row r="549" spans="1:6" ht="12.75">
      <c r="A549" s="3"/>
      <c r="F549" s="15"/>
    </row>
    <row r="550" spans="1:6" ht="12.75">
      <c r="A550" s="3"/>
      <c r="F550" s="15"/>
    </row>
    <row r="551" spans="1:6" ht="12.75">
      <c r="A551" s="3"/>
      <c r="F551" s="15"/>
    </row>
    <row r="552" spans="1:6" ht="12.75">
      <c r="A552" s="3"/>
      <c r="F552" s="15"/>
    </row>
    <row r="553" spans="1:6" ht="12.75">
      <c r="A553" s="3"/>
      <c r="F553" s="15"/>
    </row>
    <row r="554" spans="1:6" ht="12.75">
      <c r="A554" s="3"/>
      <c r="F554" s="15"/>
    </row>
    <row r="555" spans="1:6" ht="12.75">
      <c r="A555" s="3"/>
      <c r="F555" s="15"/>
    </row>
    <row r="556" spans="1:6" ht="12.75">
      <c r="A556" s="3"/>
      <c r="F556" s="15"/>
    </row>
    <row r="557" spans="1:6" ht="12.75">
      <c r="A557" s="3"/>
      <c r="F557" s="15"/>
    </row>
    <row r="558" spans="1:6" ht="12.75">
      <c r="A558" s="3"/>
      <c r="F558" s="15"/>
    </row>
    <row r="559" spans="1:6" ht="12.75">
      <c r="A559" s="3"/>
      <c r="F559" s="15"/>
    </row>
    <row r="560" spans="1:6" ht="12.75">
      <c r="A560" s="3"/>
      <c r="F560" s="15"/>
    </row>
    <row r="561" spans="1:6" ht="12.75">
      <c r="A561" s="3"/>
      <c r="F561" s="15"/>
    </row>
    <row r="562" spans="1:6" ht="12.75">
      <c r="A562" s="3"/>
      <c r="F562" s="15"/>
    </row>
    <row r="563" spans="1:6" ht="12.75">
      <c r="A563" s="3"/>
      <c r="F563" s="15"/>
    </row>
    <row r="564" spans="1:6" ht="12.75">
      <c r="A564" s="3"/>
      <c r="F564" s="15"/>
    </row>
    <row r="565" spans="1:6" ht="12.75">
      <c r="A565" s="3"/>
      <c r="F565" s="15"/>
    </row>
    <row r="566" spans="1:6" ht="12.75">
      <c r="A566" s="3"/>
      <c r="F566" s="15"/>
    </row>
    <row r="567" spans="1:6" ht="12.75">
      <c r="A567" s="3"/>
      <c r="F567" s="15"/>
    </row>
    <row r="568" spans="1:6" ht="12.75">
      <c r="A568" s="3"/>
      <c r="F568" s="15"/>
    </row>
    <row r="569" spans="1:6" ht="12.75">
      <c r="A569" s="3"/>
      <c r="F569" s="15"/>
    </row>
    <row r="570" spans="1:6" ht="12.75">
      <c r="A570" s="3"/>
      <c r="F570" s="15"/>
    </row>
    <row r="571" spans="1:6" ht="12.75">
      <c r="A571" s="3"/>
      <c r="F571" s="15"/>
    </row>
    <row r="572" spans="1:6" ht="12.75">
      <c r="A572" s="3"/>
      <c r="F572" s="15"/>
    </row>
    <row r="573" spans="1:6" ht="12.75">
      <c r="A573" s="3"/>
      <c r="F573" s="15"/>
    </row>
    <row r="574" spans="1:6" ht="12.75">
      <c r="A574" s="3"/>
      <c r="F574" s="15"/>
    </row>
    <row r="575" spans="1:6" ht="12.75">
      <c r="A575" s="3"/>
      <c r="F575" s="15"/>
    </row>
    <row r="576" spans="1:6" ht="12.75">
      <c r="A576" s="3"/>
      <c r="F576" s="15"/>
    </row>
    <row r="577" spans="1:6" ht="12.75">
      <c r="A577" s="3"/>
      <c r="F577" s="15"/>
    </row>
    <row r="578" spans="1:6" ht="12.75">
      <c r="A578" s="3"/>
      <c r="F578" s="15"/>
    </row>
    <row r="579" spans="1:6" ht="12.75">
      <c r="A579" s="3"/>
      <c r="F579" s="15"/>
    </row>
    <row r="580" spans="1:6" ht="12.75">
      <c r="A580" s="3"/>
      <c r="F580" s="15"/>
    </row>
    <row r="581" spans="1:6" ht="12.75">
      <c r="A581" s="3"/>
      <c r="F581" s="15"/>
    </row>
    <row r="582" spans="1:6" ht="12.75">
      <c r="A582" s="3"/>
      <c r="F582" s="15"/>
    </row>
    <row r="583" spans="1:6" ht="12.75">
      <c r="A583" s="3"/>
      <c r="F583" s="15"/>
    </row>
    <row r="584" spans="1:6" ht="12.75">
      <c r="A584" s="3"/>
      <c r="F584" s="15"/>
    </row>
    <row r="585" spans="1:6" ht="12.75">
      <c r="A585" s="3"/>
      <c r="F585" s="15"/>
    </row>
    <row r="586" spans="1:6" ht="12.75">
      <c r="A586" s="3"/>
      <c r="F586" s="15"/>
    </row>
    <row r="587" spans="1:6" ht="12.75">
      <c r="A587" s="3"/>
      <c r="F587" s="15"/>
    </row>
    <row r="588" spans="1:6" ht="12.75">
      <c r="A588" s="3"/>
      <c r="F588" s="15"/>
    </row>
    <row r="589" spans="1:6" ht="12.75">
      <c r="A589" s="3"/>
      <c r="F589" s="15"/>
    </row>
    <row r="590" spans="1:6" ht="12.75">
      <c r="A590" s="3"/>
      <c r="F590" s="15"/>
    </row>
    <row r="591" spans="1:6" ht="12.75">
      <c r="A591" s="3"/>
      <c r="F591" s="15"/>
    </row>
    <row r="592" spans="1:6" ht="12.75">
      <c r="A592" s="3"/>
      <c r="F592" s="15"/>
    </row>
    <row r="593" spans="1:6" ht="12.75">
      <c r="A593" s="3"/>
      <c r="F593" s="15"/>
    </row>
    <row r="594" spans="1:6" ht="12.75">
      <c r="A594" s="3"/>
      <c r="F594" s="15"/>
    </row>
    <row r="595" spans="1:6" ht="12.75">
      <c r="A595" s="3"/>
      <c r="F595" s="15"/>
    </row>
    <row r="596" spans="1:6" ht="12.75">
      <c r="A596" s="3"/>
      <c r="F596" s="15"/>
    </row>
    <row r="597" spans="1:6" ht="12.75">
      <c r="A597" s="3"/>
      <c r="F597" s="15"/>
    </row>
    <row r="598" spans="1:6" ht="12.75">
      <c r="A598" s="3"/>
      <c r="F598" s="15"/>
    </row>
    <row r="599" spans="1:6" ht="12.75">
      <c r="A599" s="3"/>
      <c r="F599" s="15"/>
    </row>
    <row r="600" spans="1:6" ht="12.75">
      <c r="A600" s="3"/>
      <c r="F600" s="15"/>
    </row>
    <row r="601" spans="1:6" ht="12.75">
      <c r="A601" s="3"/>
      <c r="F601" s="15"/>
    </row>
    <row r="602" spans="1:6" ht="12.75">
      <c r="A602" s="3"/>
      <c r="F602" s="15"/>
    </row>
    <row r="603" spans="1:6" ht="12.75">
      <c r="A603" s="3"/>
      <c r="F603" s="15"/>
    </row>
    <row r="604" spans="1:6" ht="12.75">
      <c r="A604" s="3"/>
      <c r="F604" s="15"/>
    </row>
    <row r="605" spans="1:6" ht="12.75">
      <c r="A605" s="3"/>
      <c r="F605" s="15"/>
    </row>
    <row r="606" spans="1:6" ht="12.75">
      <c r="A606" s="3"/>
      <c r="F606" s="15"/>
    </row>
    <row r="607" spans="1:6" ht="12.75">
      <c r="A607" s="3"/>
      <c r="F607" s="15"/>
    </row>
    <row r="608" spans="1:6" ht="12.75">
      <c r="A608" s="3"/>
      <c r="F608" s="15"/>
    </row>
    <row r="609" spans="1:6" ht="12.75">
      <c r="A609" s="3"/>
      <c r="F609" s="15"/>
    </row>
    <row r="610" spans="1:6" ht="12.75">
      <c r="A610" s="3"/>
      <c r="F610" s="15"/>
    </row>
    <row r="611" spans="1:6" ht="12.75">
      <c r="A611" s="3"/>
      <c r="F611" s="15"/>
    </row>
    <row r="612" spans="1:6" ht="12.75">
      <c r="A612" s="3"/>
      <c r="F612" s="15"/>
    </row>
    <row r="613" spans="1:6" ht="12.75">
      <c r="A613" s="3"/>
      <c r="F613" s="15"/>
    </row>
    <row r="614" spans="1:6" ht="12.75">
      <c r="A614" s="3"/>
      <c r="F614" s="15"/>
    </row>
    <row r="615" spans="1:6" ht="12.75">
      <c r="A615" s="3"/>
      <c r="F615" s="15"/>
    </row>
    <row r="616" spans="1:6" ht="12.75">
      <c r="A616" s="3"/>
      <c r="F616" s="15"/>
    </row>
    <row r="617" spans="1:6" ht="12.75">
      <c r="A617" s="3"/>
      <c r="F617" s="15"/>
    </row>
    <row r="618" spans="1:6" ht="12.75">
      <c r="A618" s="3"/>
      <c r="F618" s="15"/>
    </row>
    <row r="619" spans="1:6" ht="12.75">
      <c r="A619" s="3"/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  <row r="738" ht="12.75">
      <c r="F738" s="15"/>
    </row>
    <row r="739" ht="12.75">
      <c r="F739" s="15"/>
    </row>
    <row r="740" ht="12.75">
      <c r="F740" s="15"/>
    </row>
    <row r="741" ht="12.75">
      <c r="F741" s="15"/>
    </row>
    <row r="742" ht="12.75">
      <c r="F742" s="15"/>
    </row>
    <row r="743" ht="12.75">
      <c r="F743" s="15"/>
    </row>
    <row r="744" ht="12.75">
      <c r="F744" s="15"/>
    </row>
    <row r="745" ht="12.75">
      <c r="F745" s="15"/>
    </row>
    <row r="746" ht="12.75">
      <c r="F746" s="15"/>
    </row>
    <row r="747" ht="12.75">
      <c r="F747" s="15"/>
    </row>
    <row r="748" ht="12.75">
      <c r="F748" s="15"/>
    </row>
    <row r="749" ht="12.75">
      <c r="F749" s="15"/>
    </row>
    <row r="750" ht="12.75">
      <c r="F750" s="15"/>
    </row>
    <row r="751" ht="12.75">
      <c r="F751" s="15"/>
    </row>
    <row r="752" ht="12.75">
      <c r="F752" s="15"/>
    </row>
    <row r="753" ht="12.75">
      <c r="F753" s="15"/>
    </row>
    <row r="754" ht="12.75">
      <c r="F754" s="15"/>
    </row>
    <row r="755" ht="12.75">
      <c r="F755" s="15"/>
    </row>
    <row r="756" ht="12.75">
      <c r="F756" s="15"/>
    </row>
    <row r="757" ht="12.75">
      <c r="F757" s="15"/>
    </row>
    <row r="758" ht="12.75">
      <c r="F758" s="15"/>
    </row>
    <row r="759" ht="12.75">
      <c r="F759" s="15"/>
    </row>
    <row r="760" ht="12.75">
      <c r="F760" s="15"/>
    </row>
    <row r="761" ht="12.75">
      <c r="F761" s="15"/>
    </row>
    <row r="762" ht="12.75">
      <c r="F762" s="15"/>
    </row>
    <row r="763" ht="12.75">
      <c r="F763" s="15"/>
    </row>
    <row r="764" ht="12.75">
      <c r="F764" s="15"/>
    </row>
    <row r="765" ht="12.75">
      <c r="F765" s="15"/>
    </row>
    <row r="766" ht="12.75">
      <c r="F766" s="15"/>
    </row>
    <row r="767" ht="12.75">
      <c r="F767" s="15"/>
    </row>
    <row r="768" ht="12.75">
      <c r="F768" s="15"/>
    </row>
    <row r="769" ht="12.75">
      <c r="F769" s="15"/>
    </row>
    <row r="770" ht="12.75">
      <c r="F770" s="15"/>
    </row>
    <row r="771" ht="12.75">
      <c r="F771" s="15"/>
    </row>
    <row r="772" ht="12.75">
      <c r="F772" s="15"/>
    </row>
    <row r="773" ht="12.75">
      <c r="F773" s="15"/>
    </row>
    <row r="774" ht="12.75">
      <c r="F774" s="15"/>
    </row>
    <row r="775" ht="12.75">
      <c r="F775" s="15"/>
    </row>
    <row r="776" ht="12.75">
      <c r="F776" s="15"/>
    </row>
    <row r="777" ht="12.75">
      <c r="F777" s="15"/>
    </row>
    <row r="778" ht="12.75">
      <c r="F778" s="15"/>
    </row>
    <row r="779" ht="12.75">
      <c r="F779" s="15"/>
    </row>
    <row r="780" ht="12.75">
      <c r="F780" s="15"/>
    </row>
  </sheetData>
  <printOptions/>
  <pageMargins left="0.1968503937007874" right="0.984251968503937" top="0.5905511811023623" bottom="0.5905511811023623" header="0" footer="0"/>
  <pageSetup firstPageNumber="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31" sqref="A31:B31"/>
    </sheetView>
  </sheetViews>
  <sheetFormatPr defaultColWidth="11.421875" defaultRowHeight="12.75"/>
  <cols>
    <col min="2" max="2" width="19.00390625" style="0" customWidth="1"/>
    <col min="4" max="4" width="13.8515625" style="0" customWidth="1"/>
    <col min="5" max="5" width="4.00390625" style="0" customWidth="1"/>
    <col min="6" max="6" width="12.7109375" style="0" customWidth="1"/>
    <col min="7" max="7" width="2.8515625" style="0" customWidth="1"/>
    <col min="8" max="8" width="12.421875" style="0" customWidth="1"/>
    <col min="9" max="9" width="3.57421875" style="0" customWidth="1"/>
    <col min="10" max="10" width="12.421875" style="0" customWidth="1"/>
    <col min="11" max="11" width="3.00390625" style="0" customWidth="1"/>
    <col min="12" max="12" width="12.00390625" style="0" customWidth="1"/>
    <col min="13" max="13" width="3.140625" style="0" customWidth="1"/>
    <col min="14" max="14" width="16.00390625" style="0" customWidth="1"/>
  </cols>
  <sheetData>
    <row r="1" ht="20.25">
      <c r="A1" s="11" t="s">
        <v>49</v>
      </c>
    </row>
    <row r="3" ht="20.25">
      <c r="A3" s="11" t="s">
        <v>50</v>
      </c>
    </row>
    <row r="5" ht="20.25">
      <c r="A5" s="11" t="s">
        <v>113</v>
      </c>
    </row>
    <row r="9" spans="1:14" ht="12.75">
      <c r="A9" s="1" t="s">
        <v>51</v>
      </c>
      <c r="B9" s="1" t="s">
        <v>52</v>
      </c>
      <c r="C9" s="1"/>
      <c r="D9" s="1" t="s">
        <v>47</v>
      </c>
      <c r="E9" s="1"/>
      <c r="F9" s="1" t="s">
        <v>48</v>
      </c>
      <c r="H9" s="1" t="s">
        <v>48</v>
      </c>
      <c r="J9" s="1" t="s">
        <v>48</v>
      </c>
      <c r="L9" s="1" t="s">
        <v>48</v>
      </c>
      <c r="M9" s="1"/>
      <c r="N9" s="1"/>
    </row>
    <row r="10" spans="1:14" ht="12.75">
      <c r="A10" s="1"/>
      <c r="B10" s="1"/>
      <c r="C10" s="1"/>
      <c r="D10" s="1">
        <v>2007</v>
      </c>
      <c r="E10" s="1"/>
      <c r="F10" s="1">
        <v>2007</v>
      </c>
      <c r="H10" s="1">
        <v>2008</v>
      </c>
      <c r="J10" s="1">
        <v>2009</v>
      </c>
      <c r="L10" s="1">
        <v>2010</v>
      </c>
      <c r="M10" s="1"/>
      <c r="N10" s="1"/>
    </row>
    <row r="12" spans="1:14" ht="12.75">
      <c r="A12" s="8">
        <v>0</v>
      </c>
      <c r="B12" t="s">
        <v>0</v>
      </c>
      <c r="D12" s="15">
        <v>15267707</v>
      </c>
      <c r="E12" s="15"/>
      <c r="F12" s="15">
        <v>14661752</v>
      </c>
      <c r="G12" s="15"/>
      <c r="H12" s="15">
        <v>14838916</v>
      </c>
      <c r="I12" s="15"/>
      <c r="J12" s="15">
        <v>15018377</v>
      </c>
      <c r="L12" s="15">
        <v>15200165</v>
      </c>
      <c r="N12" s="15"/>
    </row>
    <row r="13" spans="1:14" ht="12.75">
      <c r="A13" s="8"/>
      <c r="D13" s="15"/>
      <c r="E13" s="15"/>
      <c r="F13" s="15"/>
      <c r="G13" s="15"/>
      <c r="H13" s="15"/>
      <c r="I13" s="15"/>
      <c r="J13" s="15"/>
      <c r="L13" s="15"/>
      <c r="N13" s="15"/>
    </row>
    <row r="14" spans="1:14" ht="12.75">
      <c r="A14" s="8">
        <v>1</v>
      </c>
      <c r="B14" t="s">
        <v>42</v>
      </c>
      <c r="D14" s="15">
        <v>1605159</v>
      </c>
      <c r="E14" s="15"/>
      <c r="F14" s="15">
        <v>1653000</v>
      </c>
      <c r="G14" s="15"/>
      <c r="H14" s="15">
        <v>1653000</v>
      </c>
      <c r="I14" s="15"/>
      <c r="J14" s="15">
        <v>1653000</v>
      </c>
      <c r="L14" s="15">
        <v>1653000</v>
      </c>
      <c r="N14" s="15"/>
    </row>
    <row r="15" spans="1:14" ht="12.75">
      <c r="A15" s="8"/>
      <c r="D15" s="15"/>
      <c r="E15" s="15"/>
      <c r="F15" s="15"/>
      <c r="G15" s="15"/>
      <c r="H15" s="15"/>
      <c r="I15" s="15"/>
      <c r="J15" s="15"/>
      <c r="L15" s="15"/>
      <c r="N15" s="15"/>
    </row>
    <row r="16" spans="1:14" ht="12.75">
      <c r="A16" s="8">
        <v>2</v>
      </c>
      <c r="B16" t="s">
        <v>43</v>
      </c>
      <c r="D16" s="15">
        <v>1696130</v>
      </c>
      <c r="E16" s="15"/>
      <c r="F16" s="15">
        <v>1936000</v>
      </c>
      <c r="G16" s="15"/>
      <c r="H16" s="15">
        <v>1936000</v>
      </c>
      <c r="I16" s="15"/>
      <c r="J16" s="15">
        <v>1936000</v>
      </c>
      <c r="L16" s="15">
        <v>1936000</v>
      </c>
      <c r="N16" s="15"/>
    </row>
    <row r="17" spans="1:14" ht="12.75">
      <c r="A17" s="8"/>
      <c r="D17" s="15"/>
      <c r="E17" s="15"/>
      <c r="F17" s="15"/>
      <c r="G17" s="15"/>
      <c r="H17" s="15"/>
      <c r="I17" s="15"/>
      <c r="J17" s="15"/>
      <c r="L17" s="15"/>
      <c r="N17" s="15"/>
    </row>
    <row r="18" spans="1:14" ht="12.75">
      <c r="A18" s="8">
        <v>3</v>
      </c>
      <c r="B18" t="s">
        <v>44</v>
      </c>
      <c r="D18" s="15">
        <v>747787</v>
      </c>
      <c r="E18" s="15"/>
      <c r="F18" s="15">
        <v>246000</v>
      </c>
      <c r="G18" s="15"/>
      <c r="H18" s="15">
        <v>1149000</v>
      </c>
      <c r="I18" s="15"/>
      <c r="J18" s="15">
        <v>1149000</v>
      </c>
      <c r="L18" s="15">
        <v>1149000</v>
      </c>
      <c r="N18" s="15"/>
    </row>
    <row r="19" spans="1:14" ht="12.75">
      <c r="A19" s="8"/>
      <c r="D19" s="15"/>
      <c r="E19" s="15"/>
      <c r="F19" s="15"/>
      <c r="G19" s="15"/>
      <c r="H19" s="15"/>
      <c r="I19" s="15"/>
      <c r="J19" s="15"/>
      <c r="L19" s="15"/>
      <c r="N19" s="15"/>
    </row>
    <row r="20" spans="1:14" ht="12.75">
      <c r="A20" s="8">
        <v>5</v>
      </c>
      <c r="B20" t="s">
        <v>45</v>
      </c>
      <c r="D20" s="15">
        <v>33912</v>
      </c>
      <c r="E20" s="15"/>
      <c r="F20" s="15">
        <v>40000</v>
      </c>
      <c r="G20" s="15"/>
      <c r="H20" s="15">
        <v>40000</v>
      </c>
      <c r="I20" s="15"/>
      <c r="J20" s="15">
        <v>40000</v>
      </c>
      <c r="L20" s="15">
        <v>40000</v>
      </c>
      <c r="N20" s="15"/>
    </row>
    <row r="21" spans="1:14" ht="12.75">
      <c r="A21" s="8"/>
      <c r="D21" s="15"/>
      <c r="E21" s="15"/>
      <c r="F21" s="15"/>
      <c r="G21" s="15"/>
      <c r="H21" s="15"/>
      <c r="I21" s="15"/>
      <c r="J21" s="15"/>
      <c r="L21" s="15"/>
      <c r="N21" s="15"/>
    </row>
    <row r="22" spans="4:14" ht="12.75">
      <c r="D22" s="15"/>
      <c r="E22" s="15"/>
      <c r="F22" s="15"/>
      <c r="G22" s="15"/>
      <c r="H22" s="15"/>
      <c r="I22" s="15"/>
      <c r="J22" s="15"/>
      <c r="L22" s="15"/>
      <c r="N22" s="15"/>
    </row>
    <row r="23" spans="2:14" ht="12.75">
      <c r="B23" s="7" t="s">
        <v>46</v>
      </c>
      <c r="D23" s="15">
        <f>SUM(D12:D20)</f>
        <v>19350695</v>
      </c>
      <c r="E23" s="15"/>
      <c r="F23" s="15">
        <f>SUM(F12:F20)</f>
        <v>18536752</v>
      </c>
      <c r="G23" s="15"/>
      <c r="H23" s="15">
        <f>SUM(H12:H20)</f>
        <v>19616916</v>
      </c>
      <c r="I23" s="15"/>
      <c r="J23" s="15">
        <f>SUM(J12:J20)</f>
        <v>19796377</v>
      </c>
      <c r="K23" s="15"/>
      <c r="L23" s="15">
        <f>SUM(L12:L20)</f>
        <v>19978165</v>
      </c>
      <c r="N23" s="15"/>
    </row>
    <row r="24" spans="4:10" ht="12.75">
      <c r="D24" s="15"/>
      <c r="E24" s="15"/>
      <c r="F24" s="15"/>
      <c r="G24" s="15"/>
      <c r="H24" s="15"/>
      <c r="I24" s="15"/>
      <c r="J24" s="15"/>
    </row>
    <row r="25" spans="4:10" ht="12.75">
      <c r="D25" s="15"/>
      <c r="E25" s="15"/>
      <c r="F25" s="15"/>
      <c r="G25" s="15"/>
      <c r="H25" s="15"/>
      <c r="I25" s="15"/>
      <c r="J25" s="15"/>
    </row>
    <row r="26" spans="4:10" ht="12.75">
      <c r="D26" s="15"/>
      <c r="E26" s="15"/>
      <c r="F26" s="15"/>
      <c r="G26" s="15"/>
      <c r="H26" s="15"/>
      <c r="I26" s="15"/>
      <c r="J26" s="15"/>
    </row>
    <row r="27" spans="4:10" ht="12.75">
      <c r="D27" s="15"/>
      <c r="E27" s="15"/>
      <c r="F27" s="15"/>
      <c r="G27" s="15"/>
      <c r="H27" s="15"/>
      <c r="I27" s="15"/>
      <c r="J27" s="15"/>
    </row>
    <row r="28" spans="4:10" ht="12.75">
      <c r="D28" s="15"/>
      <c r="E28" s="15"/>
      <c r="F28" s="15"/>
      <c r="G28" s="15"/>
      <c r="H28" s="15"/>
      <c r="I28" s="15"/>
      <c r="J28" s="15"/>
    </row>
    <row r="29" spans="4:10" ht="12.75">
      <c r="D29" s="15"/>
      <c r="E29" s="15"/>
      <c r="F29" s="15"/>
      <c r="G29" s="15"/>
      <c r="H29" s="15"/>
      <c r="I29" s="15"/>
      <c r="J29" s="15"/>
    </row>
  </sheetData>
  <printOptions/>
  <pageMargins left="0.3937007874015748" right="0.984251968503937" top="0.5905511811023623" bottom="0.5905511811023623" header="0" footer="0"/>
  <pageSetup firstPageNumber="11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DEPARTAMENTAL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lsoba</cp:lastModifiedBy>
  <cp:lastPrinted>2007-05-07T17:03:00Z</cp:lastPrinted>
  <dcterms:created xsi:type="dcterms:W3CDTF">2003-02-14T11:32:31Z</dcterms:created>
  <dcterms:modified xsi:type="dcterms:W3CDTF">2007-05-07T19:13:01Z</dcterms:modified>
  <cp:category/>
  <cp:version/>
  <cp:contentType/>
  <cp:contentStatus/>
</cp:coreProperties>
</file>